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sh\Documents\NewTown Macon\Businesses\Sample Pro Formas\"/>
    </mc:Choice>
  </mc:AlternateContent>
  <bookViews>
    <workbookView xWindow="0" yWindow="0" windowWidth="31470" windowHeight="25770" activeTab="1" xr2:uid="{00000000-000D-0000-FFFF-FFFF00000000}"/>
  </bookViews>
  <sheets>
    <sheet name="SalesProjection" sheetId="2" r:id="rId1"/>
    <sheet name="5yr Operating" sheetId="1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1" i="1" l="1"/>
  <c r="E48" i="1"/>
  <c r="E82" i="1"/>
  <c r="E75" i="1"/>
  <c r="E65" i="1"/>
  <c r="E60" i="1"/>
  <c r="E56" i="1"/>
  <c r="E33" i="1"/>
  <c r="E28" i="1"/>
  <c r="E23" i="1"/>
  <c r="F85" i="1"/>
  <c r="G85" i="1"/>
  <c r="H85" i="1"/>
  <c r="I85" i="1"/>
  <c r="J85" i="1"/>
  <c r="K85" i="1"/>
  <c r="F5" i="2"/>
  <c r="F6" i="2"/>
  <c r="F7" i="2"/>
  <c r="D6" i="1"/>
  <c r="D7" i="1"/>
  <c r="D8" i="1"/>
  <c r="D9" i="1"/>
  <c r="D10" i="1"/>
  <c r="D11" i="1"/>
  <c r="D12" i="1"/>
  <c r="D13" i="1"/>
  <c r="D89" i="1"/>
  <c r="D90" i="1"/>
  <c r="F13" i="1"/>
  <c r="K78" i="1"/>
  <c r="K81" i="1"/>
  <c r="K82" i="1"/>
  <c r="F81" i="1"/>
  <c r="F75" i="1"/>
  <c r="F65" i="1"/>
  <c r="F60" i="1"/>
  <c r="F56" i="1"/>
  <c r="F48" i="1"/>
  <c r="F82" i="1"/>
  <c r="G78" i="1"/>
  <c r="G79" i="1"/>
  <c r="G80" i="1"/>
  <c r="G81" i="1"/>
  <c r="G68" i="1"/>
  <c r="G69" i="1"/>
  <c r="G70" i="1"/>
  <c r="G71" i="1"/>
  <c r="G72" i="1"/>
  <c r="G73" i="1"/>
  <c r="G74" i="1"/>
  <c r="G75" i="1"/>
  <c r="G63" i="1"/>
  <c r="G64" i="1"/>
  <c r="G65" i="1"/>
  <c r="G59" i="1"/>
  <c r="G60" i="1"/>
  <c r="G51" i="1"/>
  <c r="G52" i="1"/>
  <c r="G53" i="1"/>
  <c r="G54" i="1"/>
  <c r="G55" i="1"/>
  <c r="G56" i="1"/>
  <c r="G37" i="1"/>
  <c r="G38" i="1"/>
  <c r="G39" i="1"/>
  <c r="G40" i="1"/>
  <c r="G41" i="1"/>
  <c r="G42" i="1"/>
  <c r="G43" i="1"/>
  <c r="G44" i="1"/>
  <c r="G45" i="1"/>
  <c r="G46" i="1"/>
  <c r="G47" i="1"/>
  <c r="G48" i="1"/>
  <c r="G82" i="1"/>
  <c r="H78" i="1"/>
  <c r="H79" i="1"/>
  <c r="H80" i="1"/>
  <c r="H81" i="1"/>
  <c r="H68" i="1"/>
  <c r="H69" i="1"/>
  <c r="H70" i="1"/>
  <c r="H71" i="1"/>
  <c r="H72" i="1"/>
  <c r="H73" i="1"/>
  <c r="H74" i="1"/>
  <c r="H75" i="1"/>
  <c r="H63" i="1"/>
  <c r="H64" i="1"/>
  <c r="H65" i="1"/>
  <c r="H59" i="1"/>
  <c r="H60" i="1"/>
  <c r="H51" i="1"/>
  <c r="H52" i="1"/>
  <c r="H53" i="1"/>
  <c r="H54" i="1"/>
  <c r="H55" i="1"/>
  <c r="H56" i="1"/>
  <c r="H37" i="1"/>
  <c r="H38" i="1"/>
  <c r="H39" i="1"/>
  <c r="H40" i="1"/>
  <c r="H41" i="1"/>
  <c r="H42" i="1"/>
  <c r="H43" i="1"/>
  <c r="H44" i="1"/>
  <c r="H45" i="1"/>
  <c r="H46" i="1"/>
  <c r="H47" i="1"/>
  <c r="H48" i="1"/>
  <c r="H82" i="1"/>
  <c r="I78" i="1"/>
  <c r="I79" i="1"/>
  <c r="I80" i="1"/>
  <c r="I81" i="1"/>
  <c r="I68" i="1"/>
  <c r="I69" i="1"/>
  <c r="I70" i="1"/>
  <c r="I71" i="1"/>
  <c r="I72" i="1"/>
  <c r="I73" i="1"/>
  <c r="I74" i="1"/>
  <c r="I75" i="1"/>
  <c r="I63" i="1"/>
  <c r="I64" i="1"/>
  <c r="I65" i="1"/>
  <c r="I59" i="1"/>
  <c r="I60" i="1"/>
  <c r="I51" i="1"/>
  <c r="I52" i="1"/>
  <c r="I53" i="1"/>
  <c r="I54" i="1"/>
  <c r="I55" i="1"/>
  <c r="I56" i="1"/>
  <c r="I37" i="1"/>
  <c r="I38" i="1"/>
  <c r="I39" i="1"/>
  <c r="I40" i="1"/>
  <c r="I41" i="1"/>
  <c r="I42" i="1"/>
  <c r="I43" i="1"/>
  <c r="I44" i="1"/>
  <c r="I45" i="1"/>
  <c r="I46" i="1"/>
  <c r="I47" i="1"/>
  <c r="I48" i="1"/>
  <c r="I82" i="1"/>
  <c r="J78" i="1"/>
  <c r="J79" i="1"/>
  <c r="J80" i="1"/>
  <c r="J81" i="1"/>
  <c r="J68" i="1"/>
  <c r="J69" i="1"/>
  <c r="J70" i="1"/>
  <c r="J71" i="1"/>
  <c r="J72" i="1"/>
  <c r="J73" i="1"/>
  <c r="J74" i="1"/>
  <c r="J75" i="1"/>
  <c r="J63" i="1"/>
  <c r="J64" i="1"/>
  <c r="J65" i="1"/>
  <c r="J59" i="1"/>
  <c r="J60" i="1"/>
  <c r="J51" i="1"/>
  <c r="J52" i="1"/>
  <c r="J53" i="1"/>
  <c r="J54" i="1"/>
  <c r="J55" i="1"/>
  <c r="J56" i="1"/>
  <c r="J37" i="1"/>
  <c r="J38" i="1"/>
  <c r="J39" i="1"/>
  <c r="J40" i="1"/>
  <c r="J41" i="1"/>
  <c r="J42" i="1"/>
  <c r="J43" i="1"/>
  <c r="J44" i="1"/>
  <c r="J45" i="1"/>
  <c r="J46" i="1"/>
  <c r="J47" i="1"/>
  <c r="J48" i="1"/>
  <c r="J82" i="1"/>
  <c r="K68" i="1"/>
  <c r="K75" i="1"/>
  <c r="K63" i="1"/>
  <c r="K65" i="1"/>
  <c r="K51" i="1"/>
  <c r="K56" i="1"/>
  <c r="K37" i="1"/>
  <c r="K48" i="1"/>
  <c r="G17" i="1"/>
  <c r="G18" i="1"/>
  <c r="G19" i="1"/>
  <c r="G20" i="1"/>
  <c r="G21" i="1"/>
  <c r="G22" i="1"/>
  <c r="G23" i="1"/>
  <c r="H17" i="1"/>
  <c r="H18" i="1"/>
  <c r="H19" i="1"/>
  <c r="H20" i="1"/>
  <c r="H21" i="1"/>
  <c r="H22" i="1"/>
  <c r="H23" i="1"/>
  <c r="I17" i="1"/>
  <c r="I18" i="1"/>
  <c r="I19" i="1"/>
  <c r="I20" i="1"/>
  <c r="I21" i="1"/>
  <c r="I22" i="1"/>
  <c r="I23" i="1"/>
  <c r="J17" i="1"/>
  <c r="J18" i="1"/>
  <c r="J19" i="1"/>
  <c r="J20" i="1"/>
  <c r="J21" i="1"/>
  <c r="J22" i="1"/>
  <c r="J23" i="1"/>
  <c r="F23" i="1"/>
  <c r="F33" i="1"/>
  <c r="F28" i="1"/>
  <c r="K38" i="1"/>
  <c r="K21" i="1"/>
  <c r="G88" i="1"/>
  <c r="H88" i="1"/>
  <c r="I88" i="1"/>
  <c r="J88" i="1"/>
  <c r="F88" i="1"/>
  <c r="G6" i="1"/>
  <c r="G7" i="1"/>
  <c r="G8" i="1"/>
  <c r="G9" i="1"/>
  <c r="G10" i="1"/>
  <c r="G11" i="1"/>
  <c r="G12" i="1"/>
  <c r="G13" i="1"/>
  <c r="G89" i="1"/>
  <c r="H6" i="1"/>
  <c r="H7" i="1"/>
  <c r="H8" i="1"/>
  <c r="H9" i="1"/>
  <c r="H10" i="1"/>
  <c r="H11" i="1"/>
  <c r="H12" i="1"/>
  <c r="H13" i="1"/>
  <c r="H89" i="1"/>
  <c r="I6" i="1"/>
  <c r="I7" i="1"/>
  <c r="I8" i="1"/>
  <c r="I9" i="1"/>
  <c r="I10" i="1"/>
  <c r="I11" i="1"/>
  <c r="I12" i="1"/>
  <c r="I13" i="1"/>
  <c r="I89" i="1"/>
  <c r="J6" i="1"/>
  <c r="J7" i="1"/>
  <c r="J8" i="1"/>
  <c r="J9" i="1"/>
  <c r="J10" i="1"/>
  <c r="J11" i="1"/>
  <c r="J12" i="1"/>
  <c r="J13" i="1"/>
  <c r="J89" i="1"/>
  <c r="G31" i="1"/>
  <c r="G32" i="1"/>
  <c r="G33" i="1"/>
  <c r="G26" i="1"/>
  <c r="G27" i="1"/>
  <c r="G28" i="1"/>
  <c r="H31" i="1"/>
  <c r="H32" i="1"/>
  <c r="H33" i="1"/>
  <c r="H26" i="1"/>
  <c r="H27" i="1"/>
  <c r="H28" i="1"/>
  <c r="I31" i="1"/>
  <c r="I32" i="1"/>
  <c r="I33" i="1"/>
  <c r="I26" i="1"/>
  <c r="I27" i="1"/>
  <c r="I28" i="1"/>
  <c r="J31" i="1"/>
  <c r="J32" i="1"/>
  <c r="J33" i="1"/>
  <c r="J26" i="1"/>
  <c r="J27" i="1"/>
  <c r="J28" i="1"/>
  <c r="D88" i="1"/>
  <c r="D87" i="1"/>
  <c r="G84" i="1"/>
  <c r="H84" i="1"/>
  <c r="I84" i="1"/>
  <c r="J84" i="1"/>
  <c r="K17" i="1"/>
  <c r="K18" i="1"/>
  <c r="K19" i="1"/>
  <c r="K20" i="1"/>
  <c r="K22" i="1"/>
  <c r="K28" i="1"/>
  <c r="K26" i="1"/>
  <c r="K27" i="1"/>
  <c r="K33" i="1"/>
  <c r="K31" i="1"/>
  <c r="K32" i="1"/>
  <c r="K39" i="1"/>
  <c r="K40" i="1"/>
  <c r="K41" i="1"/>
  <c r="K42" i="1"/>
  <c r="K43" i="1"/>
  <c r="K44" i="1"/>
  <c r="K45" i="1"/>
  <c r="K46" i="1"/>
  <c r="K47" i="1"/>
  <c r="K52" i="1"/>
  <c r="K53" i="1"/>
  <c r="K54" i="1"/>
  <c r="K55" i="1"/>
  <c r="K59" i="1"/>
  <c r="K64" i="1"/>
  <c r="K69" i="1"/>
  <c r="K70" i="1"/>
  <c r="K71" i="1"/>
  <c r="K72" i="1"/>
  <c r="K73" i="1"/>
  <c r="K74" i="1"/>
  <c r="K79" i="1"/>
  <c r="K80" i="1"/>
  <c r="K84" i="1"/>
  <c r="K13" i="1"/>
  <c r="K6" i="1"/>
  <c r="K7" i="1"/>
  <c r="K8" i="1"/>
  <c r="K9" i="1"/>
  <c r="K10" i="1"/>
  <c r="K11" i="1"/>
  <c r="K12" i="1"/>
  <c r="E13" i="1"/>
  <c r="F90" i="1"/>
  <c r="F89" i="1"/>
  <c r="F91" i="1"/>
  <c r="F92" i="1"/>
  <c r="B90" i="1"/>
  <c r="B89" i="1"/>
  <c r="K23" i="1"/>
  <c r="G90" i="1"/>
  <c r="G91" i="1"/>
  <c r="G92" i="1"/>
  <c r="H90" i="1"/>
  <c r="H91" i="1"/>
  <c r="H92" i="1"/>
  <c r="I90" i="1"/>
  <c r="I91" i="1"/>
  <c r="I92" i="1"/>
  <c r="J90" i="1"/>
  <c r="J91" i="1"/>
  <c r="J92" i="1"/>
  <c r="D79" i="1"/>
  <c r="D80" i="1"/>
  <c r="D69" i="1"/>
  <c r="D70" i="1"/>
  <c r="D71" i="1"/>
  <c r="D72" i="1"/>
  <c r="D73" i="1"/>
  <c r="D74" i="1"/>
  <c r="D68" i="1"/>
  <c r="D75" i="1"/>
  <c r="D64" i="1"/>
  <c r="D63" i="1"/>
  <c r="D65" i="1"/>
  <c r="D59" i="1"/>
  <c r="D60" i="1"/>
  <c r="D52" i="1"/>
  <c r="D53" i="1"/>
  <c r="D54" i="1"/>
  <c r="D55" i="1"/>
  <c r="D51" i="1"/>
  <c r="D56" i="1"/>
  <c r="D38" i="1"/>
  <c r="D39" i="1"/>
  <c r="D40" i="1"/>
  <c r="D41" i="1"/>
  <c r="D42" i="1"/>
  <c r="D43" i="1"/>
  <c r="D44" i="1"/>
  <c r="D45" i="1"/>
  <c r="D46" i="1"/>
  <c r="D47" i="1"/>
  <c r="D37" i="1"/>
  <c r="D48" i="1"/>
  <c r="D78" i="1"/>
  <c r="D81" i="1"/>
  <c r="D82" i="1"/>
  <c r="D27" i="1"/>
  <c r="D26" i="1"/>
  <c r="D28" i="1"/>
  <c r="D18" i="1"/>
  <c r="D19" i="1"/>
  <c r="D20" i="1"/>
  <c r="D21" i="1"/>
  <c r="D22" i="1"/>
  <c r="D33" i="1"/>
  <c r="D31" i="1"/>
  <c r="D32" i="1"/>
  <c r="D84" i="1"/>
  <c r="D17" i="1"/>
  <c r="D23" i="1"/>
  <c r="D85" i="1"/>
  <c r="D91" i="1"/>
  <c r="D92" i="1"/>
  <c r="E85" i="1"/>
</calcChain>
</file>

<file path=xl/sharedStrings.xml><?xml version="1.0" encoding="utf-8"?>
<sst xmlns="http://schemas.openxmlformats.org/spreadsheetml/2006/main" count="101" uniqueCount="100">
  <si>
    <t>Insurance</t>
  </si>
  <si>
    <t>Income</t>
  </si>
  <si>
    <t>Expense</t>
  </si>
  <si>
    <t>Operating Funds Summary</t>
  </si>
  <si>
    <t>Other/miscellaneous income</t>
  </si>
  <si>
    <t>Income total</t>
  </si>
  <si>
    <t>Office supplies</t>
  </si>
  <si>
    <t>Utilities</t>
  </si>
  <si>
    <t>Expense total</t>
  </si>
  <si>
    <t>Beverage Sales</t>
  </si>
  <si>
    <t>Liquor Sales</t>
  </si>
  <si>
    <t>Wine Sales</t>
  </si>
  <si>
    <t>Beer Sales</t>
  </si>
  <si>
    <t>Retail Sales</t>
  </si>
  <si>
    <t>Venue Rental</t>
  </si>
  <si>
    <t>Cost of Goods Sold (COGS)</t>
  </si>
  <si>
    <t>Beer Cost</t>
  </si>
  <si>
    <t>Non-alcholic beverage cost</t>
  </si>
  <si>
    <t>Liquor cost</t>
  </si>
  <si>
    <t>Retail goods cost</t>
  </si>
  <si>
    <t>Salaries and Wages</t>
  </si>
  <si>
    <t>Management</t>
  </si>
  <si>
    <t>Direct Expenses</t>
  </si>
  <si>
    <t>Cable TV/Internet</t>
  </si>
  <si>
    <t>Music Royalties</t>
  </si>
  <si>
    <t>Indirect Expenses</t>
  </si>
  <si>
    <t>General &amp; Admin</t>
  </si>
  <si>
    <t>Payroll</t>
  </si>
  <si>
    <t>Bank Charges</t>
  </si>
  <si>
    <t>Merchant Fees/Discounts</t>
  </si>
  <si>
    <t>Payroll Processing</t>
  </si>
  <si>
    <t>Dues &amp; Subscriptions</t>
  </si>
  <si>
    <t>Postage &amp; Delivery</t>
  </si>
  <si>
    <t>Repairs &amp; Maintenance</t>
  </si>
  <si>
    <t>Equipment Rental</t>
  </si>
  <si>
    <t>Storage Expense</t>
  </si>
  <si>
    <t>FICA Tax Expense</t>
  </si>
  <si>
    <t>Medicare Tax Expense</t>
  </si>
  <si>
    <t>FUTA Tax Expense</t>
  </si>
  <si>
    <t>GA SUTA Tax Expense</t>
  </si>
  <si>
    <t>Contract Labor</t>
  </si>
  <si>
    <t>Marketing</t>
  </si>
  <si>
    <t>Advertising and Promotion</t>
  </si>
  <si>
    <t>Worker's Compensation</t>
  </si>
  <si>
    <t>Electricity</t>
  </si>
  <si>
    <t>Gas</t>
  </si>
  <si>
    <t>Water</t>
  </si>
  <si>
    <t>Telephone</t>
  </si>
  <si>
    <t>Trash</t>
  </si>
  <si>
    <t>Janitorial</t>
  </si>
  <si>
    <t>Computer</t>
  </si>
  <si>
    <t>Professional Fees</t>
  </si>
  <si>
    <t>Accounting Fees</t>
  </si>
  <si>
    <t>Legal Fees</t>
  </si>
  <si>
    <t>Consulting Fees</t>
  </si>
  <si>
    <t>Miscellaneous Expenses</t>
  </si>
  <si>
    <t>Seats</t>
  </si>
  <si>
    <t>Occupancy</t>
  </si>
  <si>
    <t>Average ticket</t>
  </si>
  <si>
    <t>Days of service</t>
  </si>
  <si>
    <t>Turnover</t>
  </si>
  <si>
    <t>NET PROFIT</t>
  </si>
  <si>
    <t>% Margin</t>
  </si>
  <si>
    <t>%</t>
  </si>
  <si>
    <t xml:space="preserve">Five Year Operating Projection </t>
  </si>
  <si>
    <t>Annual Income Rise:</t>
  </si>
  <si>
    <t>Annual Expense Rise:</t>
  </si>
  <si>
    <t>Target margin</t>
  </si>
  <si>
    <t>Automatic Suggestions</t>
  </si>
  <si>
    <t>Automatic Suggestion</t>
  </si>
  <si>
    <t>$</t>
  </si>
  <si>
    <t>General Liability</t>
  </si>
  <si>
    <t>Your Estimate</t>
  </si>
  <si>
    <t>Year 1</t>
  </si>
  <si>
    <t>Year 2</t>
  </si>
  <si>
    <t>Year 3</t>
  </si>
  <si>
    <t>Year 4</t>
  </si>
  <si>
    <t>Year 5</t>
  </si>
  <si>
    <t>Year 1 Actual</t>
  </si>
  <si>
    <t>Instructions: Enter numbers in the highlighted fields to get automatic recommendations on the second sheet</t>
  </si>
  <si>
    <t>Bar</t>
  </si>
  <si>
    <t>Wine cost</t>
  </si>
  <si>
    <t>Rent/Mortgage Expense</t>
  </si>
  <si>
    <t>Bartenders/Backs</t>
  </si>
  <si>
    <t>Sales multiplier (Retail/Rental/Misc):</t>
  </si>
  <si>
    <t>Total Sales Projection</t>
  </si>
  <si>
    <t>Bar Sales Estimate</t>
  </si>
  <si>
    <t>Drink dispensing (CO2,NO2,Argon)</t>
  </si>
  <si>
    <t>Licenses, Permits &amp; Fees</t>
  </si>
  <si>
    <t>Sample Bar Projection</t>
  </si>
  <si>
    <t>Sub-total COGS</t>
  </si>
  <si>
    <t>Sub-total Salaries and Wages</t>
  </si>
  <si>
    <t>Sub-total Direct Expenses</t>
  </si>
  <si>
    <t>Sub-total General &amp; Admin</t>
  </si>
  <si>
    <t>Sub-total Payroll</t>
  </si>
  <si>
    <t>Sub-total Marketing</t>
  </si>
  <si>
    <t>Sub-total Insurance</t>
  </si>
  <si>
    <t>Sub-total Utilities</t>
  </si>
  <si>
    <t>Sub-total Professional Fees</t>
  </si>
  <si>
    <t>Sub-total Indirect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</si>
</sst>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;[Red]\-[$$-409]#,##0.00"/>
    <numFmt numFmtId="165" formatCode="[$$-409]#,##0.00_);[Red]\([$$-409]#,##0.00\)"/>
    <numFmt numFmtId="166" formatCode="&quot;$&quot;#,##0.00;[Red]&quot;$&quot;#,##0.00"/>
  </numFmts>
  <fonts count="15" x14ac:knownFonts="1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  <family val="2"/>
    </font>
    <font>
      <i/>
      <sz val="10"/>
      <color indexed="8"/>
      <name val="Arial"/>
    </font>
    <font>
      <u/>
      <sz val="10"/>
      <color indexed="8"/>
      <name val="Arial"/>
    </font>
    <font>
      <sz val="10"/>
      <name val="Arial"/>
    </font>
    <font>
      <u/>
      <sz val="10"/>
      <color indexed="8"/>
      <name val="Arial"/>
      <family val="2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</borders>
  <cellStyleXfs count="18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4" fillId="0" borderId="0" xfId="0" applyNumberFormat="1" applyFont="1" applyBorder="1"/>
    <xf numFmtId="49" fontId="2" fillId="0" borderId="0" xfId="0" applyNumberFormat="1" applyFont="1" applyBorder="1"/>
    <xf numFmtId="49" fontId="4" fillId="0" borderId="0" xfId="0" applyNumberFormat="1" applyFont="1"/>
    <xf numFmtId="49" fontId="2" fillId="0" borderId="0" xfId="0" applyNumberFormat="1" applyFon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 applyBorder="1"/>
    <xf numFmtId="10" fontId="0" fillId="0" borderId="0" xfId="0" applyNumberFormat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2" xfId="0" applyNumberFormat="1" applyFont="1" applyBorder="1"/>
    <xf numFmtId="164" fontId="0" fillId="0" borderId="2" xfId="0" applyNumberFormat="1" applyBorder="1"/>
    <xf numFmtId="164" fontId="0" fillId="0" borderId="2" xfId="0" applyNumberFormat="1" applyFont="1" applyBorder="1"/>
    <xf numFmtId="0" fontId="0" fillId="0" borderId="0" xfId="0" applyBorder="1" applyAlignment="1"/>
    <xf numFmtId="0" fontId="1" fillId="0" borderId="0" xfId="0" applyFont="1" applyBorder="1" applyAlignment="1"/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Font="1" applyBorder="1" applyAlignment="1">
      <alignment horizontal="left"/>
    </xf>
    <xf numFmtId="164" fontId="4" fillId="0" borderId="1" xfId="0" applyNumberFormat="1" applyFont="1" applyFill="1" applyBorder="1"/>
    <xf numFmtId="164" fontId="0" fillId="0" borderId="2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64" fontId="0" fillId="0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0" borderId="3" xfId="0" applyNumberFormat="1" applyFont="1" applyBorder="1" applyAlignment="1">
      <alignment horizontal="center"/>
    </xf>
    <xf numFmtId="49" fontId="4" fillId="0" borderId="0" xfId="0" applyNumberFormat="1" applyFont="1" applyFill="1" applyBorder="1"/>
    <xf numFmtId="49" fontId="9" fillId="0" borderId="0" xfId="0" applyNumberFormat="1" applyFont="1" applyBorder="1"/>
    <xf numFmtId="49" fontId="10" fillId="0" borderId="0" xfId="0" applyNumberFormat="1" applyFont="1" applyBorder="1"/>
    <xf numFmtId="49" fontId="9" fillId="0" borderId="0" xfId="0" applyNumberFormat="1" applyFont="1" applyFill="1" applyBorder="1"/>
    <xf numFmtId="49" fontId="9" fillId="0" borderId="0" xfId="0" applyNumberFormat="1" applyFont="1"/>
    <xf numFmtId="166" fontId="0" fillId="0" borderId="0" xfId="0" applyNumberFormat="1"/>
    <xf numFmtId="0" fontId="1" fillId="0" borderId="0" xfId="0" applyFont="1"/>
    <xf numFmtId="164" fontId="3" fillId="0" borderId="1" xfId="0" applyNumberFormat="1" applyFont="1" applyFill="1" applyBorder="1"/>
    <xf numFmtId="0" fontId="2" fillId="3" borderId="3" xfId="0" applyNumberFormat="1" applyFont="1" applyFill="1" applyBorder="1" applyAlignment="1">
      <alignment horizontal="center"/>
    </xf>
    <xf numFmtId="165" fontId="0" fillId="4" borderId="1" xfId="0" applyNumberFormat="1" applyFill="1" applyBorder="1"/>
    <xf numFmtId="165" fontId="0" fillId="4" borderId="2" xfId="0" applyNumberFormat="1" applyFill="1" applyBorder="1"/>
    <xf numFmtId="165" fontId="1" fillId="4" borderId="1" xfId="0" applyNumberFormat="1" applyFont="1" applyFill="1" applyBorder="1"/>
    <xf numFmtId="165" fontId="1" fillId="4" borderId="2" xfId="0" applyNumberFormat="1" applyFont="1" applyFill="1" applyBorder="1"/>
    <xf numFmtId="0" fontId="8" fillId="0" borderId="0" xfId="0" applyFont="1"/>
    <xf numFmtId="10" fontId="0" fillId="0" borderId="1" xfId="0" applyNumberFormat="1" applyBorder="1"/>
    <xf numFmtId="9" fontId="0" fillId="0" borderId="0" xfId="0" applyNumberFormat="1"/>
    <xf numFmtId="10" fontId="0" fillId="0" borderId="0" xfId="0" applyNumberForma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/>
    <xf numFmtId="164" fontId="8" fillId="0" borderId="2" xfId="0" applyNumberFormat="1" applyFont="1" applyFill="1" applyBorder="1"/>
    <xf numFmtId="0" fontId="0" fillId="0" borderId="4" xfId="0" applyBorder="1"/>
    <xf numFmtId="0" fontId="0" fillId="5" borderId="4" xfId="0" applyFill="1" applyBorder="1"/>
    <xf numFmtId="10" fontId="0" fillId="5" borderId="4" xfId="0" applyNumberFormat="1" applyFill="1" applyBorder="1"/>
    <xf numFmtId="166" fontId="0" fillId="5" borderId="4" xfId="0" applyNumberFormat="1" applyFill="1" applyBorder="1"/>
    <xf numFmtId="166" fontId="0" fillId="0" borderId="4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2" fillId="0" borderId="0" xfId="0" applyNumberFormat="1" applyFont="1" applyBorder="1"/>
    <xf numFmtId="9" fontId="0" fillId="0" borderId="1" xfId="188" applyFont="1" applyFill="1" applyBorder="1"/>
    <xf numFmtId="9" fontId="1" fillId="0" borderId="1" xfId="188" applyFont="1" applyBorder="1" applyAlignment="1">
      <alignment horizontal="center" wrapText="1"/>
    </xf>
    <xf numFmtId="9" fontId="2" fillId="0" borderId="3" xfId="188" applyFont="1" applyBorder="1" applyAlignment="1">
      <alignment horizontal="center"/>
    </xf>
    <xf numFmtId="9" fontId="1" fillId="3" borderId="1" xfId="188" applyFont="1" applyFill="1" applyBorder="1" applyAlignment="1">
      <alignment horizontal="center"/>
    </xf>
    <xf numFmtId="9" fontId="2" fillId="3" borderId="3" xfId="188" applyFont="1" applyFill="1" applyBorder="1" applyAlignment="1">
      <alignment horizontal="center"/>
    </xf>
    <xf numFmtId="9" fontId="0" fillId="0" borderId="1" xfId="188" applyFont="1" applyBorder="1"/>
    <xf numFmtId="10" fontId="2" fillId="0" borderId="2" xfId="188" applyNumberFormat="1" applyFont="1" applyBorder="1"/>
    <xf numFmtId="10" fontId="0" fillId="0" borderId="0" xfId="188" applyNumberFormat="1" applyFont="1"/>
    <xf numFmtId="10" fontId="8" fillId="0" borderId="0" xfId="188" applyNumberFormat="1" applyFont="1"/>
    <xf numFmtId="10" fontId="3" fillId="0" borderId="0" xfId="188" applyNumberFormat="1" applyFont="1"/>
    <xf numFmtId="10" fontId="0" fillId="0" borderId="0" xfId="188" applyNumberFormat="1" applyFont="1" applyBorder="1"/>
    <xf numFmtId="10" fontId="0" fillId="4" borderId="0" xfId="188" applyNumberFormat="1" applyFont="1" applyFill="1" applyBorder="1"/>
    <xf numFmtId="10" fontId="1" fillId="4" borderId="0" xfId="188" applyNumberFormat="1" applyFont="1" applyFill="1" applyBorder="1"/>
    <xf numFmtId="0" fontId="1" fillId="0" borderId="0" xfId="0" applyFont="1" applyBorder="1"/>
    <xf numFmtId="164" fontId="1" fillId="0" borderId="1" xfId="0" applyNumberFormat="1" applyFont="1" applyFill="1" applyBorder="1"/>
    <xf numFmtId="10" fontId="1" fillId="0" borderId="0" xfId="188" applyNumberFormat="1" applyFont="1"/>
    <xf numFmtId="164" fontId="1" fillId="0" borderId="2" xfId="0" applyNumberFormat="1" applyFont="1" applyFill="1" applyBorder="1"/>
    <xf numFmtId="49" fontId="13" fillId="0" borderId="0" xfId="0" applyNumberFormat="1" applyFont="1" applyBorder="1"/>
    <xf numFmtId="9" fontId="8" fillId="0" borderId="1" xfId="188" applyFont="1" applyFill="1" applyBorder="1"/>
    <xf numFmtId="49" fontId="13" fillId="0" borderId="0" xfId="0" applyNumberFormat="1" applyFont="1"/>
    <xf numFmtId="49" fontId="12" fillId="0" borderId="0" xfId="0" applyNumberFormat="1" applyFont="1"/>
    <xf numFmtId="49" fontId="14" fillId="0" borderId="0" xfId="0" applyNumberFormat="1" applyFont="1"/>
    <xf numFmtId="9" fontId="3" fillId="0" borderId="1" xfId="188" applyFont="1" applyFill="1" applyBorder="1"/>
    <xf numFmtId="0" fontId="3" fillId="0" borderId="0" xfId="0" applyFont="1"/>
    <xf numFmtId="10" fontId="1" fillId="0" borderId="2" xfId="188" applyNumberFormat="1" applyFont="1" applyBorder="1" applyAlignment="1">
      <alignment horizontal="center" wrapText="1"/>
    </xf>
    <xf numFmtId="10" fontId="2" fillId="0" borderId="5" xfId="188" applyNumberFormat="1" applyFont="1" applyBorder="1" applyAlignment="1">
      <alignment horizontal="center"/>
    </xf>
    <xf numFmtId="10" fontId="8" fillId="0" borderId="2" xfId="188" applyNumberFormat="1" applyFont="1" applyFill="1" applyBorder="1"/>
    <xf numFmtId="10" fontId="8" fillId="0" borderId="2" xfId="188" applyNumberFormat="1" applyFont="1" applyFill="1" applyBorder="1" applyAlignment="1"/>
    <xf numFmtId="10" fontId="3" fillId="0" borderId="2" xfId="188" applyNumberFormat="1" applyFont="1" applyFill="1" applyBorder="1"/>
    <xf numFmtId="10" fontId="1" fillId="3" borderId="2" xfId="188" applyNumberFormat="1" applyFont="1" applyFill="1" applyBorder="1" applyAlignment="1">
      <alignment horizontal="center" wrapText="1"/>
    </xf>
    <xf numFmtId="10" fontId="2" fillId="3" borderId="5" xfId="188" applyNumberFormat="1" applyFont="1" applyFill="1" applyBorder="1" applyAlignment="1">
      <alignment horizontal="center"/>
    </xf>
    <xf numFmtId="10" fontId="0" fillId="0" borderId="2" xfId="188" applyNumberFormat="1" applyFont="1" applyBorder="1"/>
    <xf numFmtId="0" fontId="0" fillId="0" borderId="2" xfId="0" applyBorder="1"/>
    <xf numFmtId="44" fontId="1" fillId="0" borderId="2" xfId="187" applyFont="1" applyBorder="1"/>
    <xf numFmtId="10" fontId="0" fillId="0" borderId="2" xfId="0" applyNumberFormat="1" applyBorder="1"/>
    <xf numFmtId="0" fontId="2" fillId="0" borderId="5" xfId="0" applyNumberFormat="1" applyFont="1" applyBorder="1" applyAlignment="1">
      <alignment horizontal="center"/>
    </xf>
    <xf numFmtId="164" fontId="3" fillId="0" borderId="2" xfId="0" applyNumberFormat="1" applyFont="1" applyFill="1" applyBorder="1"/>
    <xf numFmtId="164" fontId="0" fillId="0" borderId="2" xfId="0" applyNumberFormat="1" applyFill="1" applyBorder="1"/>
    <xf numFmtId="0" fontId="1" fillId="3" borderId="2" xfId="0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10" fontId="0" fillId="0" borderId="6" xfId="0" applyNumberFormat="1" applyBorder="1"/>
    <xf numFmtId="9" fontId="0" fillId="0" borderId="2" xfId="0" applyNumberFormat="1" applyBorder="1"/>
    <xf numFmtId="9" fontId="1" fillId="0" borderId="1" xfId="188" applyFont="1" applyFill="1" applyBorder="1"/>
    <xf numFmtId="10" fontId="1" fillId="0" borderId="1" xfId="188" applyNumberFormat="1" applyFont="1" applyBorder="1"/>
    <xf numFmtId="9" fontId="0" fillId="4" borderId="1" xfId="188" applyFont="1" applyFill="1" applyBorder="1"/>
    <xf numFmtId="9" fontId="1" fillId="4" borderId="1" xfId="188" applyFont="1" applyFill="1" applyBorder="1"/>
  </cellXfs>
  <cellStyles count="189">
    <cellStyle name="Currency" xfId="18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Normal" xfId="0" builtinId="0"/>
    <cellStyle name="Percent" xfId="188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activeCell="C6" sqref="C6"/>
    </sheetView>
  </sheetViews>
  <sheetFormatPr defaultColWidth="10.7109375" defaultRowHeight="12.75" x14ac:dyDescent="0.2"/>
  <cols>
    <col min="4" max="4" width="11.85546875" bestFit="1" customWidth="1"/>
    <col min="5" max="5" width="12.7109375" bestFit="1" customWidth="1"/>
    <col min="6" max="6" width="15.42578125" bestFit="1" customWidth="1"/>
  </cols>
  <sheetData>
    <row r="1" spans="1:6" x14ac:dyDescent="0.2">
      <c r="A1" t="s">
        <v>79</v>
      </c>
    </row>
    <row r="3" spans="1:6" x14ac:dyDescent="0.2">
      <c r="A3" s="37" t="s">
        <v>80</v>
      </c>
    </row>
    <row r="4" spans="1:6" x14ac:dyDescent="0.2">
      <c r="A4" s="52" t="s">
        <v>56</v>
      </c>
      <c r="B4" s="52" t="s">
        <v>60</v>
      </c>
      <c r="C4" s="52" t="s">
        <v>57</v>
      </c>
      <c r="D4" s="52" t="s">
        <v>58</v>
      </c>
      <c r="E4" s="52" t="s">
        <v>59</v>
      </c>
      <c r="F4" s="52" t="s">
        <v>86</v>
      </c>
    </row>
    <row r="5" spans="1:6" x14ac:dyDescent="0.2">
      <c r="A5" s="53">
        <v>50</v>
      </c>
      <c r="B5" s="53">
        <v>1.5</v>
      </c>
      <c r="C5" s="54">
        <v>0.6</v>
      </c>
      <c r="D5" s="55">
        <v>13.5</v>
      </c>
      <c r="E5" s="53">
        <v>275</v>
      </c>
      <c r="F5" s="56">
        <f>A5*B5*C5*D5*E5</f>
        <v>167062.5</v>
      </c>
    </row>
    <row r="6" spans="1:6" x14ac:dyDescent="0.2">
      <c r="A6" t="s">
        <v>84</v>
      </c>
      <c r="C6" s="13"/>
      <c r="D6" s="13">
        <v>0.2</v>
      </c>
      <c r="F6" s="36">
        <f>F5*D6</f>
        <v>33412.5</v>
      </c>
    </row>
    <row r="7" spans="1:6" x14ac:dyDescent="0.2">
      <c r="A7" s="37" t="s">
        <v>85</v>
      </c>
      <c r="F7" s="36">
        <f>SUM(F5:F6)</f>
        <v>200475</v>
      </c>
    </row>
    <row r="9" spans="1:6" x14ac:dyDescent="0.2">
      <c r="C9" s="13"/>
      <c r="D9" s="36"/>
      <c r="F9" s="36"/>
    </row>
    <row r="10" spans="1:6" x14ac:dyDescent="0.2">
      <c r="D10" s="3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5"/>
  <sheetViews>
    <sheetView tabSelected="1" zoomScale="125" zoomScaleNormal="125" zoomScalePageLayoutView="12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4" sqref="C14"/>
    </sheetView>
  </sheetViews>
  <sheetFormatPr defaultColWidth="11.42578125" defaultRowHeight="12.75" x14ac:dyDescent="0.2"/>
  <cols>
    <col min="1" max="1" width="6.140625" customWidth="1"/>
    <col min="2" max="2" width="7.42578125" customWidth="1"/>
    <col min="3" max="3" width="22.28515625" customWidth="1"/>
    <col min="4" max="4" width="14.28515625" customWidth="1"/>
    <col min="5" max="5" width="11.28515625" style="69" customWidth="1"/>
    <col min="6" max="10" width="9.85546875" style="94" customWidth="1"/>
    <col min="11" max="11" width="11.42578125" style="67"/>
  </cols>
  <sheetData>
    <row r="1" spans="1:11" x14ac:dyDescent="0.2">
      <c r="B1" s="20"/>
      <c r="C1" s="20"/>
      <c r="D1" s="58" t="s">
        <v>89</v>
      </c>
      <c r="E1" s="58"/>
      <c r="F1" s="58"/>
      <c r="G1" s="58"/>
      <c r="H1" s="58"/>
    </row>
    <row r="2" spans="1:11" x14ac:dyDescent="0.2">
      <c r="B2" s="19"/>
      <c r="C2" s="19"/>
      <c r="D2" s="57" t="s">
        <v>64</v>
      </c>
      <c r="E2" s="57"/>
      <c r="F2" s="57"/>
      <c r="G2" s="57"/>
      <c r="H2" s="57"/>
    </row>
    <row r="3" spans="1:11" ht="44.1" customHeight="1" x14ac:dyDescent="0.2">
      <c r="A3" s="2"/>
      <c r="B3" s="2"/>
      <c r="C3" s="2"/>
      <c r="D3" s="48" t="s">
        <v>68</v>
      </c>
      <c r="E3" s="86" t="s">
        <v>69</v>
      </c>
      <c r="F3" s="60" t="s">
        <v>72</v>
      </c>
      <c r="G3" s="58"/>
      <c r="H3" s="58"/>
      <c r="I3" s="58"/>
      <c r="J3" s="58"/>
      <c r="K3" s="63" t="s">
        <v>78</v>
      </c>
    </row>
    <row r="4" spans="1:11" x14ac:dyDescent="0.2">
      <c r="A4" s="1"/>
      <c r="B4" s="3"/>
      <c r="C4" s="3"/>
      <c r="D4" s="30" t="s">
        <v>70</v>
      </c>
      <c r="E4" s="87" t="s">
        <v>63</v>
      </c>
      <c r="F4" s="97" t="s">
        <v>73</v>
      </c>
      <c r="G4" s="97" t="s">
        <v>74</v>
      </c>
      <c r="H4" s="97" t="s">
        <v>75</v>
      </c>
      <c r="I4" s="97" t="s">
        <v>76</v>
      </c>
      <c r="J4" s="97" t="s">
        <v>77</v>
      </c>
      <c r="K4" s="64" t="s">
        <v>63</v>
      </c>
    </row>
    <row r="5" spans="1:11" x14ac:dyDescent="0.2">
      <c r="A5" s="59" t="s">
        <v>1</v>
      </c>
      <c r="B5" s="59"/>
      <c r="C5" s="4"/>
      <c r="D5" s="21"/>
      <c r="E5" s="68"/>
      <c r="F5" s="18"/>
      <c r="G5" s="102"/>
      <c r="H5" s="102"/>
    </row>
    <row r="6" spans="1:11" x14ac:dyDescent="0.2">
      <c r="A6" s="15"/>
      <c r="B6" s="14" t="s">
        <v>9</v>
      </c>
      <c r="C6" s="4"/>
      <c r="D6" s="24">
        <f>SalesProjection!$F$7*E6</f>
        <v>10023.75</v>
      </c>
      <c r="E6" s="69">
        <v>0.05</v>
      </c>
      <c r="F6" s="25">
        <v>0</v>
      </c>
      <c r="G6" s="25">
        <f>F6+(F6*$D$95)</f>
        <v>0</v>
      </c>
      <c r="H6" s="25">
        <f>G6+(G6*$D$95)</f>
        <v>0</v>
      </c>
      <c r="I6" s="25">
        <f>H6+(H6*$D$95)</f>
        <v>0</v>
      </c>
      <c r="J6" s="25">
        <f>I6+(I6*$D$95)</f>
        <v>0</v>
      </c>
      <c r="K6" s="62" t="e">
        <f t="shared" ref="K6:K13" si="0">F6/$F$13</f>
        <v>#DIV/0!</v>
      </c>
    </row>
    <row r="7" spans="1:11" x14ac:dyDescent="0.2">
      <c r="A7" s="15"/>
      <c r="B7" s="14" t="s">
        <v>10</v>
      </c>
      <c r="C7" s="4"/>
      <c r="D7" s="24">
        <f>SalesProjection!$F$7*E7</f>
        <v>50118.75</v>
      </c>
      <c r="E7" s="69">
        <v>0.25</v>
      </c>
      <c r="F7" s="25">
        <v>0</v>
      </c>
      <c r="G7" s="25">
        <f>F7+(F7*$D$95)</f>
        <v>0</v>
      </c>
      <c r="H7" s="25">
        <f>G7+(G7*$D$95)</f>
        <v>0</v>
      </c>
      <c r="I7" s="25">
        <f>H7+(H7*$D$95)</f>
        <v>0</v>
      </c>
      <c r="J7" s="25">
        <f>I7+(I7*$D$95)</f>
        <v>0</v>
      </c>
      <c r="K7" s="62" t="e">
        <f t="shared" si="0"/>
        <v>#DIV/0!</v>
      </c>
    </row>
    <row r="8" spans="1:11" x14ac:dyDescent="0.2">
      <c r="A8" s="15"/>
      <c r="B8" s="14" t="s">
        <v>11</v>
      </c>
      <c r="C8" s="4"/>
      <c r="D8" s="24">
        <f>SalesProjection!$F$7*E8</f>
        <v>50118.75</v>
      </c>
      <c r="E8" s="69">
        <v>0.25</v>
      </c>
      <c r="F8" s="25">
        <v>0</v>
      </c>
      <c r="G8" s="25">
        <f>F8+(F8*$D$95)</f>
        <v>0</v>
      </c>
      <c r="H8" s="25">
        <f>G8+(G8*$D$95)</f>
        <v>0</v>
      </c>
      <c r="I8" s="25">
        <f>H8+(H8*$D$95)</f>
        <v>0</v>
      </c>
      <c r="J8" s="25">
        <f>I8+(I8*$D$95)</f>
        <v>0</v>
      </c>
      <c r="K8" s="62" t="e">
        <f t="shared" si="0"/>
        <v>#DIV/0!</v>
      </c>
    </row>
    <row r="9" spans="1:11" x14ac:dyDescent="0.2">
      <c r="A9" s="15"/>
      <c r="B9" s="14" t="s">
        <v>12</v>
      </c>
      <c r="C9" s="4"/>
      <c r="D9" s="24">
        <f>SalesProjection!$F$7*E9</f>
        <v>50118.75</v>
      </c>
      <c r="E9" s="69">
        <v>0.25</v>
      </c>
      <c r="F9" s="25">
        <v>0</v>
      </c>
      <c r="G9" s="25">
        <f>F9+(F9*$D$95)</f>
        <v>0</v>
      </c>
      <c r="H9" s="25">
        <f>G9+(G9*$D$95)</f>
        <v>0</v>
      </c>
      <c r="I9" s="25">
        <f>H9+(H9*$D$95)</f>
        <v>0</v>
      </c>
      <c r="J9" s="25">
        <f>I9+(I9*$D$95)</f>
        <v>0</v>
      </c>
      <c r="K9" s="62" t="e">
        <f t="shared" si="0"/>
        <v>#DIV/0!</v>
      </c>
    </row>
    <row r="10" spans="1:11" x14ac:dyDescent="0.2">
      <c r="A10" s="23"/>
      <c r="B10" s="14" t="s">
        <v>13</v>
      </c>
      <c r="C10" s="4"/>
      <c r="D10" s="24">
        <f>SalesProjection!$F$7*E10</f>
        <v>10023.75</v>
      </c>
      <c r="E10" s="69">
        <v>0.05</v>
      </c>
      <c r="F10" s="25">
        <v>0</v>
      </c>
      <c r="G10" s="25">
        <f>F10+(F10*$D$95)</f>
        <v>0</v>
      </c>
      <c r="H10" s="25">
        <f>G10+(G10*$D$95)</f>
        <v>0</v>
      </c>
      <c r="I10" s="25">
        <f>H10+(H10*$D$95)</f>
        <v>0</v>
      </c>
      <c r="J10" s="25">
        <f>I10+(I10*$D$95)</f>
        <v>0</v>
      </c>
      <c r="K10" s="62" t="e">
        <f t="shared" si="0"/>
        <v>#DIV/0!</v>
      </c>
    </row>
    <row r="11" spans="1:11" x14ac:dyDescent="0.2">
      <c r="A11" s="29"/>
      <c r="B11" s="14" t="s">
        <v>14</v>
      </c>
      <c r="C11" s="4"/>
      <c r="D11" s="24">
        <f>SalesProjection!$F$7*E11</f>
        <v>20047.5</v>
      </c>
      <c r="E11" s="69">
        <v>0.1</v>
      </c>
      <c r="F11" s="25">
        <v>0</v>
      </c>
      <c r="G11" s="25">
        <f>F11+(F11*$D$95)</f>
        <v>0</v>
      </c>
      <c r="H11" s="25">
        <f>G11+(G11*$D$95)</f>
        <v>0</v>
      </c>
      <c r="I11" s="25">
        <f>H11+(H11*$D$95)</f>
        <v>0</v>
      </c>
      <c r="J11" s="25">
        <f>I11+(I11*$D$95)</f>
        <v>0</v>
      </c>
      <c r="K11" s="62" t="e">
        <f t="shared" si="0"/>
        <v>#DIV/0!</v>
      </c>
    </row>
    <row r="12" spans="1:11" x14ac:dyDescent="0.2">
      <c r="A12" s="15"/>
      <c r="B12" s="14" t="s">
        <v>4</v>
      </c>
      <c r="C12" s="4"/>
      <c r="D12" s="24">
        <f>SalesProjection!$F$7*E12</f>
        <v>10023.75</v>
      </c>
      <c r="E12" s="69">
        <v>0.05</v>
      </c>
      <c r="F12" s="25">
        <v>0</v>
      </c>
      <c r="G12" s="25">
        <f>F12+(F12*$D$95)</f>
        <v>0</v>
      </c>
      <c r="H12" s="25">
        <f>G12+(G12*$D$95)</f>
        <v>0</v>
      </c>
      <c r="I12" s="25">
        <f>H12+(H12*$D$95)</f>
        <v>0</v>
      </c>
      <c r="J12" s="25">
        <f>I12+(I12*$D$95)</f>
        <v>0</v>
      </c>
      <c r="K12" s="62" t="e">
        <f t="shared" si="0"/>
        <v>#DIV/0!</v>
      </c>
    </row>
    <row r="13" spans="1:11" s="37" customFormat="1" x14ac:dyDescent="0.2">
      <c r="A13" s="75" t="s">
        <v>5</v>
      </c>
      <c r="B13" s="75"/>
      <c r="C13" s="75"/>
      <c r="D13" s="76">
        <f t="shared" ref="D13:J13" si="1">SUM(D6:D12)</f>
        <v>200475</v>
      </c>
      <c r="E13" s="77">
        <f t="shared" si="1"/>
        <v>1</v>
      </c>
      <c r="F13" s="78">
        <f t="shared" si="1"/>
        <v>0</v>
      </c>
      <c r="G13" s="78">
        <f t="shared" si="1"/>
        <v>0</v>
      </c>
      <c r="H13" s="78">
        <f t="shared" si="1"/>
        <v>0</v>
      </c>
      <c r="I13" s="78">
        <f t="shared" si="1"/>
        <v>0</v>
      </c>
      <c r="J13" s="78">
        <f t="shared" si="1"/>
        <v>0</v>
      </c>
      <c r="K13" s="104" t="e">
        <f t="shared" si="0"/>
        <v>#DIV/0!</v>
      </c>
    </row>
    <row r="14" spans="1:11" ht="6" customHeight="1" x14ac:dyDescent="0.2">
      <c r="D14" s="26"/>
      <c r="F14" s="17"/>
      <c r="G14" s="17"/>
      <c r="H14" s="17"/>
      <c r="I14" s="17"/>
      <c r="J14" s="17"/>
    </row>
    <row r="15" spans="1:11" x14ac:dyDescent="0.2">
      <c r="A15" s="59" t="s">
        <v>2</v>
      </c>
      <c r="B15" s="59"/>
      <c r="C15" s="59"/>
      <c r="D15" s="22"/>
      <c r="F15" s="16"/>
      <c r="G15" s="16"/>
      <c r="H15" s="16"/>
      <c r="I15" s="16"/>
      <c r="J15" s="16"/>
    </row>
    <row r="16" spans="1:11" x14ac:dyDescent="0.2">
      <c r="A16" s="33" t="s">
        <v>15</v>
      </c>
      <c r="B16" s="6"/>
    </row>
    <row r="17" spans="1:11" x14ac:dyDescent="0.2">
      <c r="A17" s="5"/>
      <c r="B17" t="s">
        <v>17</v>
      </c>
      <c r="D17" s="28">
        <f>$D$90*E17</f>
        <v>1804.2750000000001</v>
      </c>
      <c r="E17" s="69">
        <v>0.01</v>
      </c>
      <c r="F17" s="25">
        <v>0</v>
      </c>
      <c r="G17" s="99">
        <f>F17+(F17*$I$95)</f>
        <v>0</v>
      </c>
      <c r="H17" s="99">
        <f>G17+(G17*$I$95)</f>
        <v>0</v>
      </c>
      <c r="I17" s="99">
        <f>H17+(H17*$I$95)</f>
        <v>0</v>
      </c>
      <c r="J17" s="99">
        <f>I17+(I17*$I$95)</f>
        <v>0</v>
      </c>
      <c r="K17" s="62" t="e">
        <f t="shared" ref="K17:K55" si="2">F17/$F$13</f>
        <v>#DIV/0!</v>
      </c>
    </row>
    <row r="18" spans="1:11" x14ac:dyDescent="0.2">
      <c r="A18" s="5"/>
      <c r="B18" t="s">
        <v>18</v>
      </c>
      <c r="D18" s="28">
        <f>$D$90*E18</f>
        <v>14434.2</v>
      </c>
      <c r="E18" s="69">
        <v>0.08</v>
      </c>
      <c r="F18" s="25">
        <v>0</v>
      </c>
      <c r="G18" s="99">
        <f>F18+(F18*$I$95)</f>
        <v>0</v>
      </c>
      <c r="H18" s="99">
        <f>G18+(G18*$I$95)</f>
        <v>0</v>
      </c>
      <c r="I18" s="99">
        <f>H18+(H18*$I$95)</f>
        <v>0</v>
      </c>
      <c r="J18" s="99">
        <f>I18+(I18*$I$95)</f>
        <v>0</v>
      </c>
      <c r="K18" s="62" t="e">
        <f t="shared" si="2"/>
        <v>#DIV/0!</v>
      </c>
    </row>
    <row r="19" spans="1:11" x14ac:dyDescent="0.2">
      <c r="A19" s="5"/>
      <c r="B19" t="s">
        <v>81</v>
      </c>
      <c r="D19" s="28">
        <f>$D$90*E19</f>
        <v>14434.2</v>
      </c>
      <c r="E19" s="69">
        <v>0.08</v>
      </c>
      <c r="F19" s="25">
        <v>0</v>
      </c>
      <c r="G19" s="99">
        <f>F19+(F19*$I$95)</f>
        <v>0</v>
      </c>
      <c r="H19" s="99">
        <f>G19+(G19*$I$95)</f>
        <v>0</v>
      </c>
      <c r="I19" s="99">
        <f>H19+(H19*$I$95)</f>
        <v>0</v>
      </c>
      <c r="J19" s="99">
        <f>I19+(I19*$I$95)</f>
        <v>0</v>
      </c>
      <c r="K19" s="62" t="e">
        <f t="shared" si="2"/>
        <v>#DIV/0!</v>
      </c>
    </row>
    <row r="20" spans="1:11" x14ac:dyDescent="0.2">
      <c r="A20" s="5"/>
      <c r="B20" s="5" t="s">
        <v>16</v>
      </c>
      <c r="D20" s="28">
        <f>$D$90*E20</f>
        <v>14434.2</v>
      </c>
      <c r="E20" s="69">
        <v>0.08</v>
      </c>
      <c r="F20" s="25">
        <v>0</v>
      </c>
      <c r="G20" s="99">
        <f>F20+(F20*$I$95)</f>
        <v>0</v>
      </c>
      <c r="H20" s="99">
        <f>G20+(G20*$I$95)</f>
        <v>0</v>
      </c>
      <c r="I20" s="99">
        <f>H20+(H20*$I$95)</f>
        <v>0</v>
      </c>
      <c r="J20" s="99">
        <f>I20+(I20*$I$95)</f>
        <v>0</v>
      </c>
      <c r="K20" s="62" t="e">
        <f t="shared" si="2"/>
        <v>#DIV/0!</v>
      </c>
    </row>
    <row r="21" spans="1:11" x14ac:dyDescent="0.2">
      <c r="A21" s="5"/>
      <c r="B21" s="5" t="s">
        <v>87</v>
      </c>
      <c r="D21" s="28">
        <f>$D$90*E21</f>
        <v>2706.4124999999999</v>
      </c>
      <c r="E21" s="69">
        <v>1.4999999999999999E-2</v>
      </c>
      <c r="F21" s="25">
        <v>0</v>
      </c>
      <c r="G21" s="99">
        <f>F21+(F21*$I$95)</f>
        <v>0</v>
      </c>
      <c r="H21" s="99">
        <f>G21+(G21*$I$95)</f>
        <v>0</v>
      </c>
      <c r="I21" s="99">
        <f>H21+(H21*$I$95)</f>
        <v>0</v>
      </c>
      <c r="J21" s="99">
        <f>I21+(I21*$I$95)</f>
        <v>0</v>
      </c>
      <c r="K21" s="62" t="e">
        <f t="shared" ref="K21" si="3">F21/$F$13</f>
        <v>#DIV/0!</v>
      </c>
    </row>
    <row r="22" spans="1:11" x14ac:dyDescent="0.2">
      <c r="A22" s="5"/>
      <c r="B22" s="5" t="s">
        <v>19</v>
      </c>
      <c r="D22" s="28">
        <f>$D$90*E22</f>
        <v>1804.2750000000001</v>
      </c>
      <c r="E22" s="69">
        <v>0.01</v>
      </c>
      <c r="F22" s="25">
        <v>0</v>
      </c>
      <c r="G22" s="99">
        <f>F22+(F22*$I$95)</f>
        <v>0</v>
      </c>
      <c r="H22" s="99">
        <f>G22+(G22*$I$95)</f>
        <v>0</v>
      </c>
      <c r="I22" s="99">
        <f>H22+(H22*$I$95)</f>
        <v>0</v>
      </c>
      <c r="J22" s="99">
        <f>I22+(I22*$I$95)</f>
        <v>0</v>
      </c>
      <c r="K22" s="62" t="e">
        <f>F22/$F$13</f>
        <v>#DIV/0!</v>
      </c>
    </row>
    <row r="23" spans="1:11" x14ac:dyDescent="0.2">
      <c r="A23" s="61" t="s">
        <v>90</v>
      </c>
      <c r="B23" s="5"/>
      <c r="D23" s="38">
        <f>SUM(D17:D22)</f>
        <v>49617.5625</v>
      </c>
      <c r="E23" s="71">
        <f>SUM(E17:E22)</f>
        <v>0.27500000000000002</v>
      </c>
      <c r="F23" s="98">
        <f>SUM(F17:F22)</f>
        <v>0</v>
      </c>
      <c r="G23" s="98">
        <f t="shared" ref="G23:J23" si="4">SUM(G17:G22)</f>
        <v>0</v>
      </c>
      <c r="H23" s="98">
        <f t="shared" si="4"/>
        <v>0</v>
      </c>
      <c r="I23" s="98">
        <f t="shared" si="4"/>
        <v>0</v>
      </c>
      <c r="J23" s="98">
        <f t="shared" si="4"/>
        <v>0</v>
      </c>
      <c r="K23" s="84" t="e">
        <f>F23/$F$13</f>
        <v>#DIV/0!</v>
      </c>
    </row>
    <row r="24" spans="1:11" ht="6" customHeight="1" x14ac:dyDescent="0.2"/>
    <row r="25" spans="1:11" x14ac:dyDescent="0.2">
      <c r="A25" s="33" t="s">
        <v>20</v>
      </c>
      <c r="B25" s="6"/>
    </row>
    <row r="26" spans="1:11" x14ac:dyDescent="0.2">
      <c r="A26" s="5"/>
      <c r="B26" s="5" t="s">
        <v>21</v>
      </c>
      <c r="D26" s="28">
        <f>$D$90*E26</f>
        <v>36085.5</v>
      </c>
      <c r="E26" s="69">
        <v>0.2</v>
      </c>
      <c r="F26" s="25">
        <v>0</v>
      </c>
      <c r="G26" s="99">
        <f>F26+(F26*$I$95)</f>
        <v>0</v>
      </c>
      <c r="H26" s="99">
        <f>G26+(G26*$I$95)</f>
        <v>0</v>
      </c>
      <c r="I26" s="99">
        <f>H26+(H26*$I$95)</f>
        <v>0</v>
      </c>
      <c r="J26" s="99">
        <f>I26+(I26*$I$95)</f>
        <v>0</v>
      </c>
      <c r="K26" s="62" t="e">
        <f t="shared" si="2"/>
        <v>#DIV/0!</v>
      </c>
    </row>
    <row r="27" spans="1:11" x14ac:dyDescent="0.2">
      <c r="B27" s="5" t="s">
        <v>83</v>
      </c>
      <c r="D27" s="28">
        <f>$D$90*E27</f>
        <v>25259.850000000002</v>
      </c>
      <c r="E27" s="69">
        <v>0.14000000000000001</v>
      </c>
      <c r="F27" s="25">
        <v>0</v>
      </c>
      <c r="G27" s="99">
        <f>F27+(F27*$I$95)</f>
        <v>0</v>
      </c>
      <c r="H27" s="99">
        <f>G27+(G27*$I$95)</f>
        <v>0</v>
      </c>
      <c r="I27" s="99">
        <f>H27+(H27*$I$95)</f>
        <v>0</v>
      </c>
      <c r="J27" s="99">
        <f>I27+(I27*$I$95)</f>
        <v>0</v>
      </c>
      <c r="K27" s="62" t="e">
        <f t="shared" si="2"/>
        <v>#DIV/0!</v>
      </c>
    </row>
    <row r="28" spans="1:11" x14ac:dyDescent="0.2">
      <c r="A28" s="61" t="s">
        <v>91</v>
      </c>
      <c r="B28" s="5"/>
      <c r="D28" s="38">
        <f>SUM(D26:D27)</f>
        <v>61345.350000000006</v>
      </c>
      <c r="E28" s="71">
        <f>SUM(E26:E27)</f>
        <v>0.34</v>
      </c>
      <c r="F28" s="98">
        <f>SUM(F26,F27)</f>
        <v>0</v>
      </c>
      <c r="G28" s="98">
        <f>SUM(G26,G27)</f>
        <v>0</v>
      </c>
      <c r="H28" s="98">
        <f>SUM(H26,H27)</f>
        <v>0</v>
      </c>
      <c r="I28" s="98">
        <f>SUM(I26,I27)</f>
        <v>0</v>
      </c>
      <c r="J28" s="98">
        <f>SUM(J26,J27)</f>
        <v>0</v>
      </c>
      <c r="K28" s="84" t="e">
        <f>F28/$F$13</f>
        <v>#DIV/0!</v>
      </c>
    </row>
    <row r="29" spans="1:11" ht="6" customHeight="1" x14ac:dyDescent="0.2">
      <c r="A29" s="61"/>
      <c r="B29" s="5"/>
      <c r="D29" s="38"/>
      <c r="E29" s="71"/>
      <c r="F29" s="98"/>
      <c r="G29" s="98"/>
      <c r="H29" s="98"/>
      <c r="I29" s="98"/>
      <c r="J29" s="98"/>
      <c r="K29" s="84"/>
    </row>
    <row r="30" spans="1:11" x14ac:dyDescent="0.2">
      <c r="A30" s="33" t="s">
        <v>22</v>
      </c>
      <c r="B30" s="6"/>
      <c r="C30" s="8"/>
    </row>
    <row r="31" spans="1:11" x14ac:dyDescent="0.2">
      <c r="A31" s="5"/>
      <c r="B31" t="s">
        <v>23</v>
      </c>
      <c r="C31" s="8"/>
      <c r="D31" s="28">
        <f>$D$90*E31</f>
        <v>451.06875000000002</v>
      </c>
      <c r="E31" s="69">
        <v>2.5000000000000001E-3</v>
      </c>
      <c r="F31" s="25">
        <v>0</v>
      </c>
      <c r="G31" s="99">
        <f>F31+(F31*$I$95)</f>
        <v>0</v>
      </c>
      <c r="H31" s="99">
        <f>G31+(G31*$I$95)</f>
        <v>0</v>
      </c>
      <c r="I31" s="99">
        <f>H31+(H31*$I$95)</f>
        <v>0</v>
      </c>
      <c r="J31" s="99">
        <f>I31+(I31*$I$95)</f>
        <v>0</v>
      </c>
      <c r="K31" s="62" t="e">
        <f t="shared" si="2"/>
        <v>#DIV/0!</v>
      </c>
    </row>
    <row r="32" spans="1:11" x14ac:dyDescent="0.2">
      <c r="A32" s="5"/>
      <c r="B32" t="s">
        <v>24</v>
      </c>
      <c r="C32" s="8"/>
      <c r="D32" s="28">
        <f>$D$90*E32</f>
        <v>451.06875000000002</v>
      </c>
      <c r="E32" s="69">
        <v>2.5000000000000001E-3</v>
      </c>
      <c r="F32" s="25">
        <v>0</v>
      </c>
      <c r="G32" s="99">
        <f>F32+(F32*$I$95)</f>
        <v>0</v>
      </c>
      <c r="H32" s="99">
        <f>G32+(G32*$I$95)</f>
        <v>0</v>
      </c>
      <c r="I32" s="99">
        <f>H32+(H32*$I$95)</f>
        <v>0</v>
      </c>
      <c r="J32" s="99">
        <f>I32+(I32*$I$95)</f>
        <v>0</v>
      </c>
      <c r="K32" s="62" t="e">
        <f t="shared" si="2"/>
        <v>#DIV/0!</v>
      </c>
    </row>
    <row r="33" spans="1:11" x14ac:dyDescent="0.2">
      <c r="A33" s="61" t="s">
        <v>92</v>
      </c>
      <c r="C33" s="8"/>
      <c r="D33" s="38">
        <f>$D$90*E33</f>
        <v>902.13750000000005</v>
      </c>
      <c r="E33" s="71">
        <f>SUM(E31:E32)</f>
        <v>5.0000000000000001E-3</v>
      </c>
      <c r="F33" s="98">
        <f>SUM(F31:F32)</f>
        <v>0</v>
      </c>
      <c r="G33" s="98">
        <f>SUM(G31:G32)</f>
        <v>0</v>
      </c>
      <c r="H33" s="98">
        <f>SUM(H31:H32)</f>
        <v>0</v>
      </c>
      <c r="I33" s="98">
        <f>SUM(I31:I32)</f>
        <v>0</v>
      </c>
      <c r="J33" s="98">
        <f>SUM(J31:J32)</f>
        <v>0</v>
      </c>
      <c r="K33" s="84" t="e">
        <f>F33/$F$13</f>
        <v>#DIV/0!</v>
      </c>
    </row>
    <row r="34" spans="1:11" ht="6" customHeight="1" x14ac:dyDescent="0.2">
      <c r="A34" s="5"/>
      <c r="C34" s="8"/>
      <c r="D34" s="28"/>
      <c r="F34" s="25"/>
      <c r="G34" s="99"/>
      <c r="H34" s="99"/>
      <c r="I34" s="99"/>
      <c r="J34" s="99"/>
      <c r="K34" s="62"/>
    </row>
    <row r="35" spans="1:11" x14ac:dyDescent="0.2">
      <c r="A35" s="33" t="s">
        <v>25</v>
      </c>
      <c r="B35" s="6"/>
      <c r="D35" s="38"/>
      <c r="E35" s="71"/>
      <c r="F35" s="98"/>
      <c r="G35" s="98"/>
      <c r="H35" s="98"/>
      <c r="I35" s="98"/>
      <c r="J35" s="98"/>
      <c r="K35" s="62"/>
    </row>
    <row r="36" spans="1:11" x14ac:dyDescent="0.2">
      <c r="A36" s="5"/>
      <c r="B36" s="79" t="s">
        <v>26</v>
      </c>
      <c r="D36" s="28"/>
      <c r="F36" s="99"/>
      <c r="G36" s="99"/>
      <c r="H36" s="99"/>
      <c r="I36" s="99"/>
      <c r="J36" s="99"/>
      <c r="K36" s="84"/>
    </row>
    <row r="37" spans="1:11" x14ac:dyDescent="0.2">
      <c r="A37" s="5"/>
      <c r="B37" s="5"/>
      <c r="C37" s="32" t="s">
        <v>28</v>
      </c>
      <c r="D37" s="28">
        <f>$D$90*E37</f>
        <v>451.06875000000002</v>
      </c>
      <c r="E37" s="69">
        <v>2.5000000000000001E-3</v>
      </c>
      <c r="F37" s="25">
        <v>0</v>
      </c>
      <c r="G37" s="99">
        <f>F37+(F37*$I$95)</f>
        <v>0</v>
      </c>
      <c r="H37" s="99">
        <f>G37+(G37*$I$95)</f>
        <v>0</v>
      </c>
      <c r="I37" s="99">
        <f>H37+(H37*$I$95)</f>
        <v>0</v>
      </c>
      <c r="J37" s="99">
        <f>I37+(I37*$I$95)</f>
        <v>0</v>
      </c>
      <c r="K37" s="62" t="e">
        <f t="shared" si="2"/>
        <v>#DIV/0!</v>
      </c>
    </row>
    <row r="38" spans="1:11" x14ac:dyDescent="0.2">
      <c r="A38" s="5"/>
      <c r="B38" s="5"/>
      <c r="C38" s="32" t="s">
        <v>88</v>
      </c>
      <c r="D38" s="28">
        <f>$D$90*E38</f>
        <v>1804.2750000000001</v>
      </c>
      <c r="E38" s="69">
        <v>0.01</v>
      </c>
      <c r="F38" s="25">
        <v>0</v>
      </c>
      <c r="G38" s="99">
        <f>F38+(F38*$I$95)</f>
        <v>0</v>
      </c>
      <c r="H38" s="99">
        <f>G38+(G38*$I$95)</f>
        <v>0</v>
      </c>
      <c r="I38" s="99">
        <f>H38+(H38*$I$95)</f>
        <v>0</v>
      </c>
      <c r="J38" s="99">
        <f>I38+(I38*$I$95)</f>
        <v>0</v>
      </c>
      <c r="K38" s="62" t="e">
        <f t="shared" ref="K38" si="5">F38/$F$13</f>
        <v>#DIV/0!</v>
      </c>
    </row>
    <row r="39" spans="1:11" x14ac:dyDescent="0.2">
      <c r="A39" s="5"/>
      <c r="B39" s="5"/>
      <c r="C39" s="32" t="s">
        <v>29</v>
      </c>
      <c r="D39" s="28">
        <f>$D$90*E39</f>
        <v>1804.2750000000001</v>
      </c>
      <c r="E39" s="69">
        <v>0.01</v>
      </c>
      <c r="F39" s="25">
        <v>0</v>
      </c>
      <c r="G39" s="99">
        <f>F39+(F39*$I$95)</f>
        <v>0</v>
      </c>
      <c r="H39" s="99">
        <f>G39+(G39*$I$95)</f>
        <v>0</v>
      </c>
      <c r="I39" s="99">
        <f>H39+(H39*$I$95)</f>
        <v>0</v>
      </c>
      <c r="J39" s="99">
        <f>I39+(I39*$I$95)</f>
        <v>0</v>
      </c>
      <c r="K39" s="62" t="e">
        <f t="shared" si="2"/>
        <v>#DIV/0!</v>
      </c>
    </row>
    <row r="40" spans="1:11" x14ac:dyDescent="0.2">
      <c r="A40" s="5"/>
      <c r="B40" s="31"/>
      <c r="C40" s="34" t="s">
        <v>30</v>
      </c>
      <c r="D40" s="28">
        <f>$D$90*E40</f>
        <v>180.42750000000001</v>
      </c>
      <c r="E40" s="69">
        <v>1E-3</v>
      </c>
      <c r="F40" s="25">
        <v>0</v>
      </c>
      <c r="G40" s="99">
        <f>F40+(F40*$I$95)</f>
        <v>0</v>
      </c>
      <c r="H40" s="99">
        <f>G40+(G40*$I$95)</f>
        <v>0</v>
      </c>
      <c r="I40" s="99">
        <f>H40+(H40*$I$95)</f>
        <v>0</v>
      </c>
      <c r="J40" s="99">
        <f>I40+(I40*$I$95)</f>
        <v>0</v>
      </c>
      <c r="K40" s="62" t="e">
        <f t="shared" si="2"/>
        <v>#DIV/0!</v>
      </c>
    </row>
    <row r="41" spans="1:11" x14ac:dyDescent="0.2">
      <c r="A41" s="5"/>
      <c r="B41" s="5"/>
      <c r="C41" s="32" t="s">
        <v>6</v>
      </c>
      <c r="D41" s="28">
        <f>$D$90*E41</f>
        <v>180.42750000000001</v>
      </c>
      <c r="E41" s="69">
        <v>1E-3</v>
      </c>
      <c r="F41" s="25">
        <v>0</v>
      </c>
      <c r="G41" s="99">
        <f>F41+(F41*$I$95)</f>
        <v>0</v>
      </c>
      <c r="H41" s="99">
        <f>G41+(G41*$I$95)</f>
        <v>0</v>
      </c>
      <c r="I41" s="99">
        <f>H41+(H41*$I$95)</f>
        <v>0</v>
      </c>
      <c r="J41" s="99">
        <f>I41+(I41*$I$95)</f>
        <v>0</v>
      </c>
      <c r="K41" s="62" t="e">
        <f t="shared" si="2"/>
        <v>#DIV/0!</v>
      </c>
    </row>
    <row r="42" spans="1:11" x14ac:dyDescent="0.2">
      <c r="A42" s="5"/>
      <c r="B42" s="5"/>
      <c r="C42" s="32" t="s">
        <v>31</v>
      </c>
      <c r="D42" s="28">
        <f>$D$90*E42</f>
        <v>451.06875000000002</v>
      </c>
      <c r="E42" s="69">
        <v>2.5000000000000001E-3</v>
      </c>
      <c r="F42" s="25">
        <v>0</v>
      </c>
      <c r="G42" s="99">
        <f>F42+(F42*$I$95)</f>
        <v>0</v>
      </c>
      <c r="H42" s="99">
        <f>G42+(G42*$I$95)</f>
        <v>0</v>
      </c>
      <c r="I42" s="99">
        <f>H42+(H42*$I$95)</f>
        <v>0</v>
      </c>
      <c r="J42" s="99">
        <f>I42+(I42*$I$95)</f>
        <v>0</v>
      </c>
      <c r="K42" s="62" t="e">
        <f t="shared" si="2"/>
        <v>#DIV/0!</v>
      </c>
    </row>
    <row r="43" spans="1:11" x14ac:dyDescent="0.2">
      <c r="A43" s="5"/>
      <c r="B43" s="5"/>
      <c r="C43" s="32" t="s">
        <v>32</v>
      </c>
      <c r="D43" s="28">
        <f>$D$90*E43</f>
        <v>451.06875000000002</v>
      </c>
      <c r="E43" s="69">
        <v>2.5000000000000001E-3</v>
      </c>
      <c r="F43" s="25">
        <v>0</v>
      </c>
      <c r="G43" s="99">
        <f>F43+(F43*$I$95)</f>
        <v>0</v>
      </c>
      <c r="H43" s="99">
        <f>G43+(G43*$I$95)</f>
        <v>0</v>
      </c>
      <c r="I43" s="99">
        <f>H43+(H43*$I$95)</f>
        <v>0</v>
      </c>
      <c r="J43" s="99">
        <f>I43+(I43*$I$95)</f>
        <v>0</v>
      </c>
      <c r="K43" s="62" t="e">
        <f t="shared" si="2"/>
        <v>#DIV/0!</v>
      </c>
    </row>
    <row r="44" spans="1:11" x14ac:dyDescent="0.2">
      <c r="A44" s="5"/>
      <c r="B44" s="5"/>
      <c r="C44" s="32" t="s">
        <v>33</v>
      </c>
      <c r="D44" s="28">
        <f>$D$90*E44</f>
        <v>1804.2750000000001</v>
      </c>
      <c r="E44" s="69">
        <v>0.01</v>
      </c>
      <c r="F44" s="25">
        <v>0</v>
      </c>
      <c r="G44" s="99">
        <f>F44+(F44*$I$95)</f>
        <v>0</v>
      </c>
      <c r="H44" s="99">
        <f>G44+(G44*$I$95)</f>
        <v>0</v>
      </c>
      <c r="I44" s="99">
        <f>H44+(H44*$I$95)</f>
        <v>0</v>
      </c>
      <c r="J44" s="99">
        <f>I44+(I44*$I$95)</f>
        <v>0</v>
      </c>
      <c r="K44" s="62" t="e">
        <f t="shared" si="2"/>
        <v>#DIV/0!</v>
      </c>
    </row>
    <row r="45" spans="1:11" x14ac:dyDescent="0.2">
      <c r="A45" s="5"/>
      <c r="B45" s="5"/>
      <c r="C45" s="32" t="s">
        <v>34</v>
      </c>
      <c r="D45" s="28">
        <f>$D$90*E45</f>
        <v>721.71</v>
      </c>
      <c r="E45" s="69">
        <v>4.0000000000000001E-3</v>
      </c>
      <c r="F45" s="25">
        <v>0</v>
      </c>
      <c r="G45" s="99">
        <f>F45+(F45*$I$95)</f>
        <v>0</v>
      </c>
      <c r="H45" s="99">
        <f>G45+(G45*$I$95)</f>
        <v>0</v>
      </c>
      <c r="I45" s="99">
        <f>H45+(H45*$I$95)</f>
        <v>0</v>
      </c>
      <c r="J45" s="99">
        <f>I45+(I45*$I$95)</f>
        <v>0</v>
      </c>
      <c r="K45" s="62" t="e">
        <f t="shared" si="2"/>
        <v>#DIV/0!</v>
      </c>
    </row>
    <row r="46" spans="1:11" x14ac:dyDescent="0.2">
      <c r="A46" s="5"/>
      <c r="B46" s="5"/>
      <c r="C46" s="32" t="s">
        <v>35</v>
      </c>
      <c r="D46" s="28">
        <f>$D$90*E46</f>
        <v>0</v>
      </c>
      <c r="E46" s="69">
        <v>0</v>
      </c>
      <c r="F46" s="25">
        <v>0</v>
      </c>
      <c r="G46" s="99">
        <f>F46+(F46*$I$95)</f>
        <v>0</v>
      </c>
      <c r="H46" s="99">
        <f>G46+(G46*$I$95)</f>
        <v>0</v>
      </c>
      <c r="I46" s="99">
        <f>H46+(H46*$I$95)</f>
        <v>0</v>
      </c>
      <c r="J46" s="99">
        <f>I46+(I46*$I$95)</f>
        <v>0</v>
      </c>
      <c r="K46" s="62" t="e">
        <f t="shared" si="2"/>
        <v>#DIV/0!</v>
      </c>
    </row>
    <row r="47" spans="1:11" x14ac:dyDescent="0.2">
      <c r="A47" s="5"/>
      <c r="B47" s="5"/>
      <c r="C47" s="32" t="s">
        <v>82</v>
      </c>
      <c r="D47" s="28">
        <f>$D$90*E47</f>
        <v>27064.125</v>
      </c>
      <c r="E47" s="69">
        <v>0.15</v>
      </c>
      <c r="F47" s="25">
        <v>0</v>
      </c>
      <c r="G47" s="99">
        <f>F47+(F47*$I$95)</f>
        <v>0</v>
      </c>
      <c r="H47" s="99">
        <f>G47+(G47*$I$95)</f>
        <v>0</v>
      </c>
      <c r="I47" s="99">
        <f>H47+(H47*$I$95)</f>
        <v>0</v>
      </c>
      <c r="J47" s="99">
        <f>I47+(I47*$I$95)</f>
        <v>0</v>
      </c>
      <c r="K47" s="62" t="e">
        <f t="shared" si="2"/>
        <v>#DIV/0!</v>
      </c>
    </row>
    <row r="48" spans="1:11" s="44" customFormat="1" x14ac:dyDescent="0.2">
      <c r="A48" s="79"/>
      <c r="B48" s="79" t="s">
        <v>93</v>
      </c>
      <c r="C48" s="79"/>
      <c r="D48" s="50">
        <f>SUM(D37:D47)</f>
        <v>34912.721250000002</v>
      </c>
      <c r="E48" s="70">
        <f>SUM(E37:E47)</f>
        <v>0.19350000000000001</v>
      </c>
      <c r="F48" s="51">
        <f>SUM(F37:F47)</f>
        <v>0</v>
      </c>
      <c r="G48" s="51">
        <f t="shared" ref="G48:J48" si="6">SUM(G37:G47)</f>
        <v>0</v>
      </c>
      <c r="H48" s="51">
        <f t="shared" si="6"/>
        <v>0</v>
      </c>
      <c r="I48" s="51">
        <f t="shared" si="6"/>
        <v>0</v>
      </c>
      <c r="J48" s="51">
        <f t="shared" si="6"/>
        <v>0</v>
      </c>
      <c r="K48" s="80" t="e">
        <f>SUM(K37:K47)</f>
        <v>#DIV/0!</v>
      </c>
    </row>
    <row r="49" spans="1:11" ht="6" customHeight="1" x14ac:dyDescent="0.2">
      <c r="A49" s="5"/>
      <c r="B49" s="5"/>
      <c r="C49" s="32"/>
      <c r="D49" s="28"/>
      <c r="F49" s="25"/>
      <c r="G49" s="99"/>
      <c r="H49" s="99"/>
      <c r="I49" s="99"/>
      <c r="J49" s="99"/>
      <c r="K49" s="62"/>
    </row>
    <row r="50" spans="1:11" s="44" customFormat="1" x14ac:dyDescent="0.2">
      <c r="B50" s="79" t="s">
        <v>27</v>
      </c>
      <c r="D50" s="50"/>
      <c r="E50" s="70"/>
      <c r="F50" s="51"/>
      <c r="G50" s="51"/>
      <c r="H50" s="51"/>
      <c r="I50" s="51"/>
      <c r="J50" s="51"/>
      <c r="K50" s="80"/>
    </row>
    <row r="51" spans="1:11" x14ac:dyDescent="0.2">
      <c r="B51" s="7"/>
      <c r="C51" s="35" t="s">
        <v>36</v>
      </c>
      <c r="D51" s="28">
        <f>$D$90*E51</f>
        <v>3157.4812500000003</v>
      </c>
      <c r="E51" s="69">
        <v>1.7500000000000002E-2</v>
      </c>
      <c r="F51" s="25">
        <v>0</v>
      </c>
      <c r="G51" s="99">
        <f>F51+(F51*$I$95)</f>
        <v>0</v>
      </c>
      <c r="H51" s="99">
        <f>G51+(G51*$I$95)</f>
        <v>0</v>
      </c>
      <c r="I51" s="99">
        <f>H51+(H51*$I$95)</f>
        <v>0</v>
      </c>
      <c r="J51" s="99">
        <f>I51+(I51*$I$95)</f>
        <v>0</v>
      </c>
      <c r="K51" s="62" t="e">
        <f t="shared" si="2"/>
        <v>#DIV/0!</v>
      </c>
    </row>
    <row r="52" spans="1:11" x14ac:dyDescent="0.2">
      <c r="B52" s="7"/>
      <c r="C52" s="35" t="s">
        <v>37</v>
      </c>
      <c r="D52" s="28">
        <f>$D$90*E52</f>
        <v>902.13750000000005</v>
      </c>
      <c r="E52" s="69">
        <v>5.0000000000000001E-3</v>
      </c>
      <c r="F52" s="25">
        <v>0</v>
      </c>
      <c r="G52" s="99">
        <f>F52+(F52*$I$95)</f>
        <v>0</v>
      </c>
      <c r="H52" s="99">
        <f>G52+(G52*$I$95)</f>
        <v>0</v>
      </c>
      <c r="I52" s="99">
        <f>H52+(H52*$I$95)</f>
        <v>0</v>
      </c>
      <c r="J52" s="99">
        <f>I52+(I52*$I$95)</f>
        <v>0</v>
      </c>
      <c r="K52" s="62" t="e">
        <f t="shared" si="2"/>
        <v>#DIV/0!</v>
      </c>
    </row>
    <row r="53" spans="1:11" x14ac:dyDescent="0.2">
      <c r="B53" s="7"/>
      <c r="C53" s="35" t="s">
        <v>38</v>
      </c>
      <c r="D53" s="28">
        <f>$D$90*E53</f>
        <v>360.85500000000002</v>
      </c>
      <c r="E53" s="69">
        <v>2E-3</v>
      </c>
      <c r="F53" s="25">
        <v>0</v>
      </c>
      <c r="G53" s="99">
        <f>F53+(F53*$I$95)</f>
        <v>0</v>
      </c>
      <c r="H53" s="99">
        <f>G53+(G53*$I$95)</f>
        <v>0</v>
      </c>
      <c r="I53" s="99">
        <f>H53+(H53*$I$95)</f>
        <v>0</v>
      </c>
      <c r="J53" s="99">
        <f>I53+(I53*$I$95)</f>
        <v>0</v>
      </c>
      <c r="K53" s="62" t="e">
        <f t="shared" si="2"/>
        <v>#DIV/0!</v>
      </c>
    </row>
    <row r="54" spans="1:11" x14ac:dyDescent="0.2">
      <c r="B54" s="7"/>
      <c r="C54" s="35" t="s">
        <v>39</v>
      </c>
      <c r="D54" s="28">
        <f>$D$90*E54</f>
        <v>360.85500000000002</v>
      </c>
      <c r="E54" s="69">
        <v>2E-3</v>
      </c>
      <c r="F54" s="25">
        <v>0</v>
      </c>
      <c r="G54" s="99">
        <f>F54+(F54*$I$95)</f>
        <v>0</v>
      </c>
      <c r="H54" s="99">
        <f>G54+(G54*$I$95)</f>
        <v>0</v>
      </c>
      <c r="I54" s="99">
        <f>H54+(H54*$I$95)</f>
        <v>0</v>
      </c>
      <c r="J54" s="99">
        <f>I54+(I54*$I$95)</f>
        <v>0</v>
      </c>
      <c r="K54" s="62" t="e">
        <f t="shared" si="2"/>
        <v>#DIV/0!</v>
      </c>
    </row>
    <row r="55" spans="1:11" x14ac:dyDescent="0.2">
      <c r="B55" s="7"/>
      <c r="C55" s="35" t="s">
        <v>40</v>
      </c>
      <c r="D55" s="28">
        <f>$D$90*E55</f>
        <v>360.85500000000002</v>
      </c>
      <c r="E55" s="69">
        <v>2E-3</v>
      </c>
      <c r="F55" s="25">
        <v>0</v>
      </c>
      <c r="G55" s="99">
        <f>F55+(F55*$I$95)</f>
        <v>0</v>
      </c>
      <c r="H55" s="99">
        <f>G55+(G55*$I$95)</f>
        <v>0</v>
      </c>
      <c r="I55" s="99">
        <f>H55+(H55*$I$95)</f>
        <v>0</v>
      </c>
      <c r="J55" s="99">
        <f>I55+(I55*$I$95)</f>
        <v>0</v>
      </c>
      <c r="K55" s="62" t="e">
        <f t="shared" si="2"/>
        <v>#DIV/0!</v>
      </c>
    </row>
    <row r="56" spans="1:11" s="44" customFormat="1" x14ac:dyDescent="0.2">
      <c r="B56" s="79" t="s">
        <v>94</v>
      </c>
      <c r="C56" s="81"/>
      <c r="D56" s="50">
        <f>SUM(D51:D55)</f>
        <v>5142.1837500000001</v>
      </c>
      <c r="E56" s="88">
        <f>SUM(E51:E55)</f>
        <v>2.8500000000000004E-2</v>
      </c>
      <c r="F56" s="51">
        <f t="shared" ref="E56:J56" si="7">SUM(F51:F55)</f>
        <v>0</v>
      </c>
      <c r="G56" s="51">
        <f t="shared" si="7"/>
        <v>0</v>
      </c>
      <c r="H56" s="51">
        <f t="shared" si="7"/>
        <v>0</v>
      </c>
      <c r="I56" s="51">
        <f t="shared" si="7"/>
        <v>0</v>
      </c>
      <c r="J56" s="51">
        <f t="shared" si="7"/>
        <v>0</v>
      </c>
      <c r="K56" s="80" t="e">
        <f>SUM(K51:K55)</f>
        <v>#DIV/0!</v>
      </c>
    </row>
    <row r="57" spans="1:11" ht="6" customHeight="1" x14ac:dyDescent="0.2">
      <c r="B57" s="7"/>
      <c r="C57" s="35"/>
      <c r="D57" s="28"/>
      <c r="F57" s="25"/>
      <c r="G57" s="99"/>
      <c r="H57" s="99"/>
      <c r="I57" s="99"/>
      <c r="J57" s="99"/>
      <c r="K57" s="62"/>
    </row>
    <row r="58" spans="1:11" s="44" customFormat="1" x14ac:dyDescent="0.2">
      <c r="B58" s="81" t="s">
        <v>41</v>
      </c>
      <c r="C58" s="81"/>
      <c r="D58" s="50"/>
      <c r="E58" s="70"/>
      <c r="F58" s="51"/>
      <c r="G58" s="51"/>
      <c r="H58" s="51"/>
      <c r="I58" s="51"/>
      <c r="J58" s="51"/>
      <c r="K58" s="80"/>
    </row>
    <row r="59" spans="1:11" x14ac:dyDescent="0.2">
      <c r="B59" s="7"/>
      <c r="C59" s="35" t="s">
        <v>42</v>
      </c>
      <c r="D59" s="28">
        <f>$D$90*E59</f>
        <v>9111.5887500000008</v>
      </c>
      <c r="E59" s="69">
        <v>5.0500000000000003E-2</v>
      </c>
      <c r="F59" s="25">
        <v>0</v>
      </c>
      <c r="G59" s="99">
        <f>F59+(F59*$I$95)</f>
        <v>0</v>
      </c>
      <c r="H59" s="99">
        <f>G59+(G59*$I$95)</f>
        <v>0</v>
      </c>
      <c r="I59" s="99">
        <f>H59+(H59*$I$95)</f>
        <v>0</v>
      </c>
      <c r="J59" s="99">
        <f>I59+(I59*$I$95)</f>
        <v>0</v>
      </c>
      <c r="K59" s="62" t="e">
        <f t="shared" ref="K59:K85" si="8">F59/$F$13</f>
        <v>#DIV/0!</v>
      </c>
    </row>
    <row r="60" spans="1:11" s="44" customFormat="1" x14ac:dyDescent="0.2">
      <c r="B60" s="81" t="s">
        <v>95</v>
      </c>
      <c r="C60" s="81"/>
      <c r="D60" s="50">
        <f>SUM(D59)</f>
        <v>9111.5887500000008</v>
      </c>
      <c r="E60" s="88">
        <f>SUM(E59)</f>
        <v>5.0500000000000003E-2</v>
      </c>
      <c r="F60" s="51">
        <f t="shared" ref="E60:J60" si="9">SUM(F59)</f>
        <v>0</v>
      </c>
      <c r="G60" s="51">
        <f t="shared" si="9"/>
        <v>0</v>
      </c>
      <c r="H60" s="51">
        <f t="shared" si="9"/>
        <v>0</v>
      </c>
      <c r="I60" s="51">
        <f t="shared" si="9"/>
        <v>0</v>
      </c>
      <c r="J60" s="51">
        <f t="shared" si="9"/>
        <v>0</v>
      </c>
      <c r="K60" s="80"/>
    </row>
    <row r="61" spans="1:11" ht="6" customHeight="1" x14ac:dyDescent="0.2">
      <c r="B61" s="7"/>
      <c r="C61" s="35"/>
      <c r="D61" s="28"/>
      <c r="F61" s="25"/>
      <c r="G61" s="99"/>
      <c r="H61" s="99"/>
      <c r="I61" s="99"/>
      <c r="J61" s="99"/>
      <c r="K61" s="62"/>
    </row>
    <row r="62" spans="1:11" s="44" customFormat="1" x14ac:dyDescent="0.2">
      <c r="B62" s="81" t="s">
        <v>0</v>
      </c>
      <c r="C62" s="81"/>
      <c r="D62" s="50"/>
      <c r="E62" s="70"/>
      <c r="F62" s="51"/>
      <c r="G62" s="51"/>
      <c r="H62" s="51"/>
      <c r="I62" s="51"/>
      <c r="J62" s="51"/>
      <c r="K62" s="80"/>
    </row>
    <row r="63" spans="1:11" x14ac:dyDescent="0.2">
      <c r="B63" s="7"/>
      <c r="C63" s="35" t="s">
        <v>43</v>
      </c>
      <c r="D63" s="28">
        <f>$D$90*E63</f>
        <v>451.06875000000002</v>
      </c>
      <c r="E63" s="69">
        <v>2.5000000000000001E-3</v>
      </c>
      <c r="F63" s="25">
        <v>0</v>
      </c>
      <c r="G63" s="99">
        <f>F63+(F63*$I$95)</f>
        <v>0</v>
      </c>
      <c r="H63" s="99">
        <f>G63+(G63*$I$95)</f>
        <v>0</v>
      </c>
      <c r="I63" s="99">
        <f>H63+(H63*$I$95)</f>
        <v>0</v>
      </c>
      <c r="J63" s="99">
        <f>I63+(I63*$I$95)</f>
        <v>0</v>
      </c>
      <c r="K63" s="62" t="e">
        <f t="shared" si="8"/>
        <v>#DIV/0!</v>
      </c>
    </row>
    <row r="64" spans="1:11" x14ac:dyDescent="0.2">
      <c r="B64" s="7"/>
      <c r="C64" s="35" t="s">
        <v>71</v>
      </c>
      <c r="D64" s="28">
        <f>$D$90*E64</f>
        <v>1804.2750000000001</v>
      </c>
      <c r="E64" s="69">
        <v>0.01</v>
      </c>
      <c r="F64" s="25">
        <v>0</v>
      </c>
      <c r="G64" s="99">
        <f>F64+(F64*$I$95)</f>
        <v>0</v>
      </c>
      <c r="H64" s="99">
        <f>G64+(G64*$I$95)</f>
        <v>0</v>
      </c>
      <c r="I64" s="99">
        <f>H64+(H64*$I$95)</f>
        <v>0</v>
      </c>
      <c r="J64" s="99">
        <f>I64+(I64*$I$95)</f>
        <v>0</v>
      </c>
      <c r="K64" s="62" t="e">
        <f t="shared" si="8"/>
        <v>#DIV/0!</v>
      </c>
    </row>
    <row r="65" spans="2:11" s="44" customFormat="1" x14ac:dyDescent="0.2">
      <c r="B65" s="81" t="s">
        <v>96</v>
      </c>
      <c r="C65" s="81"/>
      <c r="D65" s="50">
        <f>SUM(D63:D64)</f>
        <v>2255.34375</v>
      </c>
      <c r="E65" s="88">
        <f>SUM(E63:E64)</f>
        <v>1.2500000000000001E-2</v>
      </c>
      <c r="F65" s="51">
        <f t="shared" ref="E65:K65" si="10">SUM(F63:F64)</f>
        <v>0</v>
      </c>
      <c r="G65" s="51">
        <f t="shared" si="10"/>
        <v>0</v>
      </c>
      <c r="H65" s="51">
        <f t="shared" si="10"/>
        <v>0</v>
      </c>
      <c r="I65" s="51">
        <f t="shared" si="10"/>
        <v>0</v>
      </c>
      <c r="J65" s="51">
        <f t="shared" si="10"/>
        <v>0</v>
      </c>
      <c r="K65" s="80" t="e">
        <f t="shared" si="10"/>
        <v>#DIV/0!</v>
      </c>
    </row>
    <row r="66" spans="2:11" ht="6" customHeight="1" x14ac:dyDescent="0.2">
      <c r="B66" s="7"/>
      <c r="C66" s="35"/>
      <c r="D66" s="28"/>
      <c r="F66" s="25"/>
      <c r="G66" s="99"/>
      <c r="H66" s="99"/>
      <c r="I66" s="99"/>
      <c r="J66" s="99"/>
      <c r="K66" s="62"/>
    </row>
    <row r="67" spans="2:11" s="44" customFormat="1" x14ac:dyDescent="0.2">
      <c r="B67" s="79" t="s">
        <v>7</v>
      </c>
      <c r="D67" s="50"/>
      <c r="E67" s="70"/>
      <c r="F67" s="51"/>
      <c r="G67" s="51"/>
      <c r="H67" s="51"/>
      <c r="I67" s="51"/>
      <c r="J67" s="51"/>
      <c r="K67" s="80"/>
    </row>
    <row r="68" spans="2:11" x14ac:dyDescent="0.2">
      <c r="B68" s="5"/>
      <c r="C68" s="32" t="s">
        <v>44</v>
      </c>
      <c r="D68" s="28">
        <f>$D$90*E68</f>
        <v>7217.1</v>
      </c>
      <c r="E68" s="69">
        <v>0.04</v>
      </c>
      <c r="F68" s="25">
        <v>0</v>
      </c>
      <c r="G68" s="99">
        <f>F68+(F68*$I$95)</f>
        <v>0</v>
      </c>
      <c r="H68" s="99">
        <f>G68+(G68*$I$95)</f>
        <v>0</v>
      </c>
      <c r="I68" s="99">
        <f>H68+(H68*$I$95)</f>
        <v>0</v>
      </c>
      <c r="J68" s="99">
        <f>I68+(I68*$I$95)</f>
        <v>0</v>
      </c>
      <c r="K68" s="62" t="e">
        <f t="shared" si="8"/>
        <v>#DIV/0!</v>
      </c>
    </row>
    <row r="69" spans="2:11" x14ac:dyDescent="0.2">
      <c r="B69" s="7"/>
      <c r="C69" s="32" t="s">
        <v>45</v>
      </c>
      <c r="D69" s="28">
        <f>$D$90*E69</f>
        <v>3157.4812500000003</v>
      </c>
      <c r="E69" s="69">
        <v>1.7500000000000002E-2</v>
      </c>
      <c r="F69" s="25">
        <v>0</v>
      </c>
      <c r="G69" s="99">
        <f>F69+(F69*$I$95)</f>
        <v>0</v>
      </c>
      <c r="H69" s="99">
        <f>G69+(G69*$I$95)</f>
        <v>0</v>
      </c>
      <c r="I69" s="99">
        <f>H69+(H69*$I$95)</f>
        <v>0</v>
      </c>
      <c r="J69" s="99">
        <f>I69+(I69*$I$95)</f>
        <v>0</v>
      </c>
      <c r="K69" s="62" t="e">
        <f t="shared" si="8"/>
        <v>#DIV/0!</v>
      </c>
    </row>
    <row r="70" spans="2:11" x14ac:dyDescent="0.2">
      <c r="B70" s="7"/>
      <c r="C70" s="35" t="s">
        <v>46</v>
      </c>
      <c r="D70" s="28">
        <f>$D$90*E70</f>
        <v>1353.20625</v>
      </c>
      <c r="E70" s="69">
        <v>7.4999999999999997E-3</v>
      </c>
      <c r="F70" s="25">
        <v>0</v>
      </c>
      <c r="G70" s="99">
        <f>F70+(F70*$I$95)</f>
        <v>0</v>
      </c>
      <c r="H70" s="99">
        <f>G70+(G70*$I$95)</f>
        <v>0</v>
      </c>
      <c r="I70" s="99">
        <f>H70+(H70*$I$95)</f>
        <v>0</v>
      </c>
      <c r="J70" s="99">
        <f>I70+(I70*$I$95)</f>
        <v>0</v>
      </c>
      <c r="K70" s="62" t="e">
        <f t="shared" si="8"/>
        <v>#DIV/0!</v>
      </c>
    </row>
    <row r="71" spans="2:11" x14ac:dyDescent="0.2">
      <c r="B71" s="7"/>
      <c r="C71" s="35" t="s">
        <v>47</v>
      </c>
      <c r="D71" s="28">
        <f>$D$90*E71</f>
        <v>270.64125000000001</v>
      </c>
      <c r="E71" s="69">
        <v>1.5E-3</v>
      </c>
      <c r="F71" s="25">
        <v>0</v>
      </c>
      <c r="G71" s="99">
        <f>F71+(F71*$I$95)</f>
        <v>0</v>
      </c>
      <c r="H71" s="99">
        <f>G71+(G71*$I$95)</f>
        <v>0</v>
      </c>
      <c r="I71" s="99">
        <f>H71+(H71*$I$95)</f>
        <v>0</v>
      </c>
      <c r="J71" s="99">
        <f>I71+(I71*$I$95)</f>
        <v>0</v>
      </c>
      <c r="K71" s="62" t="e">
        <f t="shared" si="8"/>
        <v>#DIV/0!</v>
      </c>
    </row>
    <row r="72" spans="2:11" x14ac:dyDescent="0.2">
      <c r="B72" s="7"/>
      <c r="C72" s="35" t="s">
        <v>48</v>
      </c>
      <c r="D72" s="28">
        <f>$D$90*E72</f>
        <v>270.64125000000001</v>
      </c>
      <c r="E72" s="69">
        <v>1.5E-3</v>
      </c>
      <c r="F72" s="25">
        <v>0</v>
      </c>
      <c r="G72" s="99">
        <f>F72+(F72*$I$95)</f>
        <v>0</v>
      </c>
      <c r="H72" s="99">
        <f>G72+(G72*$I$95)</f>
        <v>0</v>
      </c>
      <c r="I72" s="99">
        <f>H72+(H72*$I$95)</f>
        <v>0</v>
      </c>
      <c r="J72" s="99">
        <f>I72+(I72*$I$95)</f>
        <v>0</v>
      </c>
      <c r="K72" s="62" t="e">
        <f t="shared" si="8"/>
        <v>#DIV/0!</v>
      </c>
    </row>
    <row r="73" spans="2:11" x14ac:dyDescent="0.2">
      <c r="B73" s="7"/>
      <c r="C73" s="35" t="s">
        <v>49</v>
      </c>
      <c r="D73" s="28">
        <f>$D$90*E73</f>
        <v>180.42750000000001</v>
      </c>
      <c r="E73" s="69">
        <v>1E-3</v>
      </c>
      <c r="F73" s="25">
        <v>0</v>
      </c>
      <c r="G73" s="99">
        <f>F73+(F73*$I$95)</f>
        <v>0</v>
      </c>
      <c r="H73" s="99">
        <f>G73+(G73*$I$95)</f>
        <v>0</v>
      </c>
      <c r="I73" s="99">
        <f>H73+(H73*$I$95)</f>
        <v>0</v>
      </c>
      <c r="J73" s="99">
        <f>I73+(I73*$I$95)</f>
        <v>0</v>
      </c>
      <c r="K73" s="62" t="e">
        <f t="shared" si="8"/>
        <v>#DIV/0!</v>
      </c>
    </row>
    <row r="74" spans="2:11" x14ac:dyDescent="0.2">
      <c r="B74" s="7"/>
      <c r="C74" s="35" t="s">
        <v>50</v>
      </c>
      <c r="D74" s="28">
        <f>$D$90*E74</f>
        <v>180.42750000000001</v>
      </c>
      <c r="E74" s="69">
        <v>1E-3</v>
      </c>
      <c r="F74" s="25">
        <v>0</v>
      </c>
      <c r="G74" s="99">
        <f>F74+(F74*$I$95)</f>
        <v>0</v>
      </c>
      <c r="H74" s="99">
        <f>G74+(G74*$I$95)</f>
        <v>0</v>
      </c>
      <c r="I74" s="99">
        <f>H74+(H74*$I$95)</f>
        <v>0</v>
      </c>
      <c r="J74" s="99">
        <f>I74+(I74*$I$95)</f>
        <v>0</v>
      </c>
      <c r="K74" s="62" t="e">
        <f t="shared" si="8"/>
        <v>#DIV/0!</v>
      </c>
    </row>
    <row r="75" spans="2:11" s="44" customFormat="1" x14ac:dyDescent="0.2">
      <c r="B75" s="81" t="s">
        <v>97</v>
      </c>
      <c r="C75" s="81"/>
      <c r="D75" s="50">
        <f>SUM(D68:D74)</f>
        <v>12629.925000000001</v>
      </c>
      <c r="E75" s="89">
        <f>SUM(E68:E74)</f>
        <v>7.0000000000000007E-2</v>
      </c>
      <c r="F75" s="51">
        <f t="shared" ref="E75:K75" si="11">SUM(F68:F74)</f>
        <v>0</v>
      </c>
      <c r="G75" s="51">
        <f t="shared" si="11"/>
        <v>0</v>
      </c>
      <c r="H75" s="51">
        <f t="shared" si="11"/>
        <v>0</v>
      </c>
      <c r="I75" s="51">
        <f t="shared" si="11"/>
        <v>0</v>
      </c>
      <c r="J75" s="51">
        <f t="shared" si="11"/>
        <v>0</v>
      </c>
      <c r="K75" s="80" t="e">
        <f t="shared" si="11"/>
        <v>#DIV/0!</v>
      </c>
    </row>
    <row r="76" spans="2:11" ht="6" customHeight="1" x14ac:dyDescent="0.2">
      <c r="B76" s="7"/>
      <c r="C76" s="35"/>
      <c r="D76" s="28"/>
      <c r="F76" s="25"/>
      <c r="G76" s="99"/>
      <c r="H76" s="99"/>
      <c r="I76" s="99"/>
      <c r="J76" s="99"/>
      <c r="K76" s="62"/>
    </row>
    <row r="77" spans="2:11" s="44" customFormat="1" x14ac:dyDescent="0.2">
      <c r="B77" s="79" t="s">
        <v>51</v>
      </c>
      <c r="D77" s="50"/>
      <c r="E77" s="70"/>
      <c r="F77" s="51"/>
      <c r="G77" s="51"/>
      <c r="H77" s="51"/>
      <c r="I77" s="51"/>
      <c r="J77" s="51"/>
      <c r="K77" s="80"/>
    </row>
    <row r="78" spans="2:11" x14ac:dyDescent="0.2">
      <c r="B78" s="5"/>
      <c r="C78" s="32" t="s">
        <v>52</v>
      </c>
      <c r="D78" s="28">
        <f>$D$90*E78</f>
        <v>1804.2750000000001</v>
      </c>
      <c r="E78" s="69">
        <v>0.01</v>
      </c>
      <c r="F78" s="25">
        <v>0</v>
      </c>
      <c r="G78" s="99">
        <f>F78+(F78*$I$95)</f>
        <v>0</v>
      </c>
      <c r="H78" s="99">
        <f>G78+(G78*$I$95)</f>
        <v>0</v>
      </c>
      <c r="I78" s="99">
        <f>H78+(H78*$I$95)</f>
        <v>0</v>
      </c>
      <c r="J78" s="99">
        <f>I78+(I78*$I$95)</f>
        <v>0</v>
      </c>
      <c r="K78" s="62" t="e">
        <f t="shared" si="8"/>
        <v>#DIV/0!</v>
      </c>
    </row>
    <row r="79" spans="2:11" x14ac:dyDescent="0.2">
      <c r="B79" s="7"/>
      <c r="C79" s="32" t="s">
        <v>53</v>
      </c>
      <c r="D79" s="28">
        <f>$D$90*E79</f>
        <v>451.06875000000002</v>
      </c>
      <c r="E79" s="69">
        <v>2.5000000000000001E-3</v>
      </c>
      <c r="F79" s="25">
        <v>0</v>
      </c>
      <c r="G79" s="99">
        <f>F79+(F79*$I$95)</f>
        <v>0</v>
      </c>
      <c r="H79" s="99">
        <f>G79+(G79*$I$95)</f>
        <v>0</v>
      </c>
      <c r="I79" s="99">
        <f>H79+(H79*$I$95)</f>
        <v>0</v>
      </c>
      <c r="J79" s="99">
        <f>I79+(I79*$I$95)</f>
        <v>0</v>
      </c>
      <c r="K79" s="62" t="e">
        <f t="shared" si="8"/>
        <v>#DIV/0!</v>
      </c>
    </row>
    <row r="80" spans="2:11" x14ac:dyDescent="0.2">
      <c r="B80" s="7"/>
      <c r="C80" s="35" t="s">
        <v>54</v>
      </c>
      <c r="D80" s="28">
        <f>$D$90*E80</f>
        <v>180.42750000000001</v>
      </c>
      <c r="E80" s="69">
        <v>1E-3</v>
      </c>
      <c r="F80" s="25">
        <v>0</v>
      </c>
      <c r="G80" s="99">
        <f>F80+(F80*$I$95)</f>
        <v>0</v>
      </c>
      <c r="H80" s="99">
        <f>G80+(G80*$I$95)</f>
        <v>0</v>
      </c>
      <c r="I80" s="99">
        <f>H80+(H80*$I$95)</f>
        <v>0</v>
      </c>
      <c r="J80" s="99">
        <f>I80+(I80*$I$95)</f>
        <v>0</v>
      </c>
      <c r="K80" s="62" t="e">
        <f t="shared" si="8"/>
        <v>#DIV/0!</v>
      </c>
    </row>
    <row r="81" spans="1:11" s="44" customFormat="1" x14ac:dyDescent="0.2">
      <c r="B81" s="81" t="s">
        <v>98</v>
      </c>
      <c r="C81" s="81"/>
      <c r="D81" s="50">
        <f>SUM(D78:D80)</f>
        <v>2435.7712499999998</v>
      </c>
      <c r="E81" s="88">
        <f>SUM(E78:E80)</f>
        <v>1.3500000000000002E-2</v>
      </c>
      <c r="F81" s="51">
        <f t="shared" ref="E81:K81" si="12">SUM(F78:F80)</f>
        <v>0</v>
      </c>
      <c r="G81" s="51">
        <f t="shared" si="12"/>
        <v>0</v>
      </c>
      <c r="H81" s="51">
        <f t="shared" si="12"/>
        <v>0</v>
      </c>
      <c r="I81" s="51">
        <f t="shared" si="12"/>
        <v>0</v>
      </c>
      <c r="J81" s="51">
        <f t="shared" si="12"/>
        <v>0</v>
      </c>
      <c r="K81" s="80" t="e">
        <f t="shared" si="12"/>
        <v>#DIV/0!</v>
      </c>
    </row>
    <row r="82" spans="1:11" s="85" customFormat="1" x14ac:dyDescent="0.2">
      <c r="A82" s="61" t="s">
        <v>99</v>
      </c>
      <c r="B82" s="82"/>
      <c r="C82" s="83"/>
      <c r="D82" s="38">
        <f>SUM(D81,D75,D65,D60,D56,D48)</f>
        <v>66487.533750000002</v>
      </c>
      <c r="E82" s="90">
        <f>SUM(E81,E75,E65,E60,E56,E48)</f>
        <v>0.36850000000000005</v>
      </c>
      <c r="F82" s="98">
        <f t="shared" ref="E82:K82" si="13">SUM(F81,F75,F65,F60,F56,F48)</f>
        <v>0</v>
      </c>
      <c r="G82" s="98">
        <f t="shared" si="13"/>
        <v>0</v>
      </c>
      <c r="H82" s="98">
        <f t="shared" si="13"/>
        <v>0</v>
      </c>
      <c r="I82" s="98">
        <f t="shared" si="13"/>
        <v>0</v>
      </c>
      <c r="J82" s="98">
        <f t="shared" si="13"/>
        <v>0</v>
      </c>
      <c r="K82" s="84" t="e">
        <f t="shared" si="13"/>
        <v>#DIV/0!</v>
      </c>
    </row>
    <row r="83" spans="1:11" ht="6" customHeight="1" x14ac:dyDescent="0.2">
      <c r="B83" s="7"/>
      <c r="C83" s="35"/>
      <c r="D83" s="28"/>
      <c r="F83" s="25"/>
      <c r="G83" s="99"/>
      <c r="H83" s="99"/>
      <c r="I83" s="99"/>
      <c r="J83" s="99"/>
      <c r="K83" s="62"/>
    </row>
    <row r="84" spans="1:11" x14ac:dyDescent="0.2">
      <c r="A84" s="33" t="s">
        <v>55</v>
      </c>
      <c r="B84" s="7"/>
      <c r="C84" s="35"/>
      <c r="D84" s="38">
        <f>$D$90*E84</f>
        <v>2074.9162499999998</v>
      </c>
      <c r="E84" s="71">
        <v>1.15E-2</v>
      </c>
      <c r="F84" s="98">
        <v>0</v>
      </c>
      <c r="G84" s="98">
        <f>F84+(F84*$I$95)</f>
        <v>0</v>
      </c>
      <c r="H84" s="98">
        <f>G84+(G84*$I$95)</f>
        <v>0</v>
      </c>
      <c r="I84" s="98">
        <f>H84+(H84*$I$95)</f>
        <v>0</v>
      </c>
      <c r="J84" s="98">
        <f>I84+(I84*$I$95)</f>
        <v>0</v>
      </c>
      <c r="K84" s="84" t="e">
        <f t="shared" si="8"/>
        <v>#DIV/0!</v>
      </c>
    </row>
    <row r="85" spans="1:11" s="37" customFormat="1" x14ac:dyDescent="0.2">
      <c r="A85" s="75" t="s">
        <v>8</v>
      </c>
      <c r="B85" s="75"/>
      <c r="C85" s="75"/>
      <c r="D85" s="76">
        <f>SUM(D23,D28,D33,D82,D84)</f>
        <v>180427.5</v>
      </c>
      <c r="E85" s="77">
        <f>SUM(E23,E28,E33,E82,E84)</f>
        <v>1</v>
      </c>
      <c r="F85" s="95">
        <f t="shared" ref="F85:K85" si="14">SUM(F23,F28,F33,F82,F84)</f>
        <v>0</v>
      </c>
      <c r="G85" s="95">
        <f t="shared" si="14"/>
        <v>0</v>
      </c>
      <c r="H85" s="95">
        <f t="shared" si="14"/>
        <v>0</v>
      </c>
      <c r="I85" s="95">
        <f t="shared" si="14"/>
        <v>0</v>
      </c>
      <c r="J85" s="95">
        <f t="shared" si="14"/>
        <v>0</v>
      </c>
      <c r="K85" s="105" t="e">
        <f t="shared" si="14"/>
        <v>#DIV/0!</v>
      </c>
    </row>
    <row r="86" spans="1:11" ht="7.5" customHeight="1" x14ac:dyDescent="0.2">
      <c r="D86" s="27"/>
      <c r="E86" s="72"/>
      <c r="F86" s="17"/>
      <c r="G86" s="96"/>
      <c r="H86" s="96"/>
    </row>
    <row r="87" spans="1:11" ht="25.5" x14ac:dyDescent="0.2">
      <c r="A87" s="11" t="s">
        <v>3</v>
      </c>
      <c r="B87" s="12"/>
      <c r="C87" s="12"/>
      <c r="D87" s="49" t="str">
        <f>D3</f>
        <v>Automatic Suggestions</v>
      </c>
      <c r="E87" s="91"/>
      <c r="F87" s="100"/>
      <c r="G87" s="100"/>
      <c r="H87" s="100"/>
      <c r="I87" s="100"/>
      <c r="J87" s="100"/>
      <c r="K87" s="65"/>
    </row>
    <row r="88" spans="1:11" ht="11.25" customHeight="1" x14ac:dyDescent="0.2">
      <c r="A88" s="11"/>
      <c r="B88" s="12"/>
      <c r="C88" s="12"/>
      <c r="D88" s="39" t="str">
        <f>D4</f>
        <v>$</v>
      </c>
      <c r="E88" s="92"/>
      <c r="F88" s="101" t="str">
        <f>F4</f>
        <v>Year 1</v>
      </c>
      <c r="G88" s="101" t="str">
        <f>G4</f>
        <v>Year 2</v>
      </c>
      <c r="H88" s="101" t="str">
        <f>H4</f>
        <v>Year 3</v>
      </c>
      <c r="I88" s="101" t="str">
        <f>I4</f>
        <v>Year 4</v>
      </c>
      <c r="J88" s="101" t="str">
        <f>J4</f>
        <v>Year 5</v>
      </c>
      <c r="K88" s="66"/>
    </row>
    <row r="89" spans="1:11" x14ac:dyDescent="0.2">
      <c r="A89" s="9"/>
      <c r="B89" s="9" t="str">
        <f>A5</f>
        <v>Income</v>
      </c>
      <c r="C89" s="9"/>
      <c r="D89" s="40">
        <f>D13</f>
        <v>200475</v>
      </c>
      <c r="E89" s="73"/>
      <c r="F89" s="41">
        <f>F13</f>
        <v>0</v>
      </c>
      <c r="G89" s="41">
        <f>G13</f>
        <v>0</v>
      </c>
      <c r="H89" s="41">
        <f>H13</f>
        <v>0</v>
      </c>
      <c r="I89" s="41">
        <f>I13</f>
        <v>0</v>
      </c>
      <c r="J89" s="41">
        <f>J13</f>
        <v>0</v>
      </c>
      <c r="K89" s="106"/>
    </row>
    <row r="90" spans="1:11" x14ac:dyDescent="0.2">
      <c r="A90" s="9"/>
      <c r="B90" s="9" t="str">
        <f>A15</f>
        <v>Expense</v>
      </c>
      <c r="C90" s="9"/>
      <c r="D90" s="40">
        <f>D89*D94</f>
        <v>180427.5</v>
      </c>
      <c r="E90" s="73"/>
      <c r="F90" s="41">
        <f>F85</f>
        <v>0</v>
      </c>
      <c r="G90" s="41">
        <f>G85</f>
        <v>0</v>
      </c>
      <c r="H90" s="41">
        <f>H85</f>
        <v>0</v>
      </c>
      <c r="I90" s="41">
        <f>I85</f>
        <v>0</v>
      </c>
      <c r="J90" s="41">
        <f>J85</f>
        <v>0</v>
      </c>
      <c r="K90" s="106"/>
    </row>
    <row r="91" spans="1:11" x14ac:dyDescent="0.2">
      <c r="A91" s="10" t="s">
        <v>61</v>
      </c>
      <c r="B91" s="10"/>
      <c r="C91" s="10"/>
      <c r="D91" s="42">
        <f>D89-D90</f>
        <v>20047.5</v>
      </c>
      <c r="E91" s="74"/>
      <c r="F91" s="43">
        <f>F89-F90</f>
        <v>0</v>
      </c>
      <c r="G91" s="43">
        <f t="shared" ref="G91:J91" si="15">G89-G90</f>
        <v>0</v>
      </c>
      <c r="H91" s="43">
        <f t="shared" si="15"/>
        <v>0</v>
      </c>
      <c r="I91" s="43">
        <f t="shared" si="15"/>
        <v>0</v>
      </c>
      <c r="J91" s="43">
        <f t="shared" si="15"/>
        <v>0</v>
      </c>
      <c r="K91" s="107"/>
    </row>
    <row r="92" spans="1:11" ht="13.15" customHeight="1" x14ac:dyDescent="0.2">
      <c r="B92" s="44" t="s">
        <v>62</v>
      </c>
      <c r="D92" s="45">
        <f>D91/D89</f>
        <v>0.1</v>
      </c>
      <c r="E92" s="93"/>
      <c r="F92" s="96" t="e">
        <f t="shared" ref="F92" si="16">F91/F89</f>
        <v>#DIV/0!</v>
      </c>
      <c r="G92" s="96" t="e">
        <f t="shared" ref="G92:J92" si="17">G91/G89</f>
        <v>#DIV/0!</v>
      </c>
      <c r="H92" s="96" t="e">
        <f t="shared" si="17"/>
        <v>#DIV/0!</v>
      </c>
      <c r="I92" s="96" t="e">
        <f t="shared" si="17"/>
        <v>#DIV/0!</v>
      </c>
      <c r="J92" s="96" t="e">
        <f t="shared" si="17"/>
        <v>#DIV/0!</v>
      </c>
    </row>
    <row r="93" spans="1:11" ht="13.15" customHeight="1" x14ac:dyDescent="0.2">
      <c r="B93" s="44"/>
      <c r="D93" s="47"/>
      <c r="E93" s="72"/>
      <c r="F93" s="96"/>
      <c r="G93" s="96"/>
      <c r="H93" s="96"/>
    </row>
    <row r="94" spans="1:11" x14ac:dyDescent="0.2">
      <c r="C94" t="s">
        <v>67</v>
      </c>
      <c r="D94" s="46">
        <v>0.9</v>
      </c>
    </row>
    <row r="95" spans="1:11" x14ac:dyDescent="0.2">
      <c r="C95" t="s">
        <v>65</v>
      </c>
      <c r="D95" s="46">
        <v>0.05</v>
      </c>
      <c r="G95" s="94" t="s">
        <v>66</v>
      </c>
      <c r="I95" s="103">
        <v>3.5000000000000003E-2</v>
      </c>
    </row>
  </sheetData>
  <mergeCells count="7">
    <mergeCell ref="D2:H2"/>
    <mergeCell ref="D1:H1"/>
    <mergeCell ref="A13:C13"/>
    <mergeCell ref="A15:C15"/>
    <mergeCell ref="A85:C85"/>
    <mergeCell ref="A5:B5"/>
    <mergeCell ref="F3:J3"/>
  </mergeCells>
  <phoneticPr fontId="5" type="noConversion"/>
  <pageMargins left="0.79" right="0.79" top="1.03" bottom="1.03" header="0.79" footer="0.79"/>
  <pageSetup scale="68" firstPageNumber="0" fitToHeight="2" orientation="landscape" r:id="rId1"/>
  <headerFooter alignWithMargins="0">
    <oddHeader>&amp;C&amp;K000000&amp;A</oddHeader>
    <oddFooter>&amp;C&amp;K000000&amp;P+3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SalesProjection</vt:lpstr>
      <vt:lpstr>5yr Operating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Josh Rogers</cp:lastModifiedBy>
  <cp:lastPrinted>2015-06-10T17:25:40Z</cp:lastPrinted>
  <dcterms:created xsi:type="dcterms:W3CDTF">2010-02-15T20:01:14Z</dcterms:created>
  <dcterms:modified xsi:type="dcterms:W3CDTF">2017-10-25T15:22:32Z</dcterms:modified>
</cp:coreProperties>
</file>